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435" activeTab="0"/>
  </bookViews>
  <sheets>
    <sheet name="BCTC_TT" sheetId="1" r:id="rId1"/>
    <sheet name="CDKT" sheetId="2" r:id="rId2"/>
    <sheet name="KQKD" sheetId="3" r:id="rId3"/>
    <sheet name="TM_01" sheetId="4" r:id="rId4"/>
    <sheet name="TM_02" sheetId="5" r:id="rId5"/>
    <sheet name="TM_03" sheetId="6" r:id="rId6"/>
    <sheet name="TM_04" sheetId="7" r:id="rId7"/>
    <sheet name="TM_05" sheetId="8" r:id="rId8"/>
    <sheet name="TM_06" sheetId="9" r:id="rId9"/>
    <sheet name="TM_07" sheetId="10" r:id="rId10"/>
    <sheet name="TM_08" sheetId="11" r:id="rId11"/>
    <sheet name="TM_09" sheetId="12" r:id="rId12"/>
    <sheet name="TM_10" sheetId="13" r:id="rId13"/>
    <sheet name="TM_11" sheetId="14" r:id="rId14"/>
    <sheet name="TM_12" sheetId="15" r:id="rId15"/>
    <sheet name="TM_13" sheetId="16" r:id="rId16"/>
    <sheet name="TM_14" sheetId="17" r:id="rId17"/>
    <sheet name="LCTT" sheetId="18" r:id="rId18"/>
    <sheet name="LCTT_LK" sheetId="19" r:id="rId19"/>
    <sheet name="NSNV_GTGT"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11">'TM_09'!$A$1:$C$19</definedName>
  </definedNames>
  <calcPr fullCalcOnLoad="1"/>
</workbook>
</file>

<file path=xl/comments18.xml><?xml version="1.0" encoding="utf-8"?>
<comments xmlns="http://schemas.openxmlformats.org/spreadsheetml/2006/main">
  <authors>
    <author>hieu</author>
  </authors>
  <commentList>
    <comment ref="D37" authorId="0">
      <text>
        <r>
          <rPr>
            <b/>
            <sz val="9"/>
            <rFont val="Tahoma"/>
            <family val="0"/>
          </rPr>
          <t>hieu:</t>
        </r>
        <r>
          <rPr>
            <sz val="9"/>
            <rFont val="Tahoma"/>
            <family val="0"/>
          </rPr>
          <t xml:space="preserve">
31/12/06</t>
        </r>
      </text>
    </comment>
  </commentList>
</comments>
</file>

<file path=xl/sharedStrings.xml><?xml version="1.0" encoding="utf-8"?>
<sst xmlns="http://schemas.openxmlformats.org/spreadsheetml/2006/main" count="1120" uniqueCount="809">
  <si>
    <t>BẢN THUYẾT MINH BÁO CÁO TÀI CHÍNH</t>
  </si>
  <si>
    <t>I. Đặc điểm hoạt động của doanh nghiệp</t>
  </si>
  <si>
    <t>1- Hình thức sở hữu vốn: Tổng Công ty cổ phần</t>
  </si>
  <si>
    <t>2- Lĩnh vực kinh doanh: Dịch vụ</t>
  </si>
  <si>
    <t>3- Ngaønh nghề kinh doanh: saûn xuaát, kinh doanh caùc saûn phaåm vaø dòch vuï veà sinh hoaït, ñôøi soáng cho caùc hoaït ñoäng cuûa ngaønh daàu khí Vieät nam. Hoaït ñoäng xuaát khaåu lao ñoäng, cung öùng lao ñoäng. Cho thueâ: Kho baõi, nhaø xöôûng, maët baèng, phöông tieän vaän taûi, vaên phoøng. Kinh doanh du lòch, löõ haønh quoác teá, khaùch saïn, nhaø ôû, vaên phoøng ñaïi dieän. Cheá bieán, mua baùn löông thöïc, thöïc phaåm, nhu yeáu phaåm, haøng noâng haûi saûn (khoâng cheá bieán thöïc phaåm töôi soáng taïi truï sôû, khoâng gaây oâ nhieãm moâi tröôøng), nöôùc sinh hoaït. Mua baùn: maùy moùc thieát bò ngaønh coâng nghieäp, vaät tö, linh kieän söû duïng cho bình khí, trang thieát bò vaên phoøng, thieát bò vieãn thoâng, phöông tieän vaän taûi, xe chuyeân duøng, phaân ñaïm, hoaù chaát duøng trong noâng nghieäp ( tröø thuoác baûo veä thöïc vaät, hoaù chaát ñoäc haïi maïnh). Dòch vuï thöông maïi. Ñaïi lyù mua baùn haøng hoaù. Kieåm ñònh voû bình khí. Kinh doanh nhaø. Dòch vuï vui chôi giaûi trí (tröø karaoke, toå chöùc côø baïc). Xaây döïng coâng trình daân duïng, coâng nghieäp. Ñaïi lyù kinh doanh xaêng daàu. Duy tu söûa chöõa, gia coâng cô khí - ñieän – nöôùc vaø chaát choáng aên moøn kim loaïi; saûn xuaát voû bình khí (Khoâng gia coâng cô khí, xi maï ñieän, sôn haøn taïi truï sôû). Ñaøo taïo ngheà.</t>
  </si>
  <si>
    <t>II- Niên độ kế toán, đơn vị tiền tệ sử dụng trong kế toán</t>
  </si>
  <si>
    <t>1- Niên độ kế toán (bắt đầu từ ngày 01/01/2007 kết thúc vào ngày 31/12/2007).</t>
  </si>
  <si>
    <t>2- Đơn vị tiền tệ sử dụng trong kế toán: VNĐ</t>
  </si>
  <si>
    <t>III- Chế độ kế toán áp dụng</t>
  </si>
  <si>
    <t>1- Chế độ kế toán áp dụng: Kế toán Việt Nam</t>
  </si>
  <si>
    <t>2- Hình thức kế toán áp dụng: Chứng từ ghi sổ</t>
  </si>
  <si>
    <t>IV- Tuyên bố về việc tuân thủ Chuẩn mực kế toán và Chế độ kế toán Việt Nam</t>
  </si>
  <si>
    <t>Việc hạch toán kế toán tuân thủ theo đúng chế độ kế toán Việt Nam và chuẩn mực kế toán do Bộ Tài chính ban hành.</t>
  </si>
  <si>
    <t>V- Các chính sách kế toán áp dụng</t>
  </si>
  <si>
    <t>1- Nguyên tắc xác định các khoản tiền: tiền mặt, tiền gửi ngân hàng, tiền đang chuyển gồm:</t>
  </si>
  <si>
    <t>- Nguyên tắc xác định các khoản tương đương tiền: giá mua</t>
  </si>
  <si>
    <t>-Nguyên tắc và phương pháp chuyển đổi các đồng tiền khác ra đồng tiền sử dụng trong kế toán: Theo tỷ giá liên ngân hàng do NHNN công bố.</t>
  </si>
  <si>
    <t>2- Chính sách kế toán đối với hàng tồn kho:</t>
  </si>
  <si>
    <t>- Nguyên tắc đánh giá hàng tồn kho: Giá mua thực tế</t>
  </si>
  <si>
    <t>- Phương pháp xác định giá trị hàng tồn kho cuối kỳ: Giá nhập xuất đích danh</t>
  </si>
  <si>
    <t>- Phương pháp hạch toán hàng tồn kho: Kê khai thường xuyên</t>
  </si>
  <si>
    <t>- Lập dự phòng giảm giá hàng tồn kho: căn cứ vào giá thị trường</t>
  </si>
  <si>
    <t>3- Nguyên tắc ghi nhận các khoản phải thu thương mại và phải thu khác:</t>
  </si>
  <si>
    <t>- Nguyên tắc ghi nhận: theo giá gốc (VNĐ) các khoản phải thu</t>
  </si>
  <si>
    <t>- Lập dự phòng phải thu khó đòi: Dựa trên cơ sở phân tích tuổi nợ và khả năng thanh toán của   khách hàng</t>
  </si>
  <si>
    <t>4- Nguyên tắc xác định khoản phải thu, phải trả theo tiến độ kế hoạch hợp đồng xây dựng:</t>
  </si>
  <si>
    <t>- Nguyên tắc xác định khoản phải thu theo tiến độ kế hoạch hợp đồng xây dựng: theo tỷ lệ khối lượng hoàn thành so với tổng khối lượng xây lắp</t>
  </si>
  <si>
    <t>- Nguyên tắc xác định khoản phải trả Theo tiến độ kế hoạch hợp đồng xây dựng: Theo tỷ lệ khối lượng hoàn thành so với tổng khối lượng xây lắp</t>
  </si>
  <si>
    <t>5- Ghi nhận và khấu hao TSCĐ:</t>
  </si>
  <si>
    <t>- Nguyên tắc ghi nhận TSCĐ hữu hình, TSCĐ vô hình: theo giá mua thực tế</t>
  </si>
  <si>
    <t>- Phương pháp khấu hao TSCĐ hữu hình, TSCĐ vô hình: theo QĐ 206/2003-BTC</t>
  </si>
  <si>
    <t>6- Hợp đồng thuê tài chính:</t>
  </si>
  <si>
    <t>- Nguyên tắc ghi nhận nguyên giá TSCĐ thuê tài chính: theo giá trị hợp lý của tài sản thuê</t>
  </si>
  <si>
    <t>- Nguyên tắc và phương pháp khấu hao TSCĐ thuê tài chính: theo QĐ 206/2003-BTC</t>
  </si>
  <si>
    <t>7- Ghi nhận và khấu hao bất động sản đầu tư:</t>
  </si>
  <si>
    <t>- Nguyên tắc ghi nhận bất động sản đầu tư: Theo nguyên giá BĐS đầu tư</t>
  </si>
  <si>
    <t>- Nguyên tắc và phương pháp khấu hao bất động sản đầu tư: theo QĐ 206/2003-BTC</t>
  </si>
  <si>
    <t>8- Nguyên tắc vốn hoá các khoản chi phí đi vay và các khoản chi phí khác:</t>
  </si>
  <si>
    <t>- Nguyên tắc vốn hoá các khoản chi phí đi vay: theo số vốn vay thực tế đủ điều kiện vốn hoá</t>
  </si>
  <si>
    <t>- Tỷ lệ vốn hoá chi phí đi vay được sử dụng để xác định chi phí đi vay được vốn hoá trong kỳ: theo tỷ lệ vốn vay đủ điều kiện vốn hoá</t>
  </si>
  <si>
    <t>- Nguyên tắc vốn hoá các khoản chi phí khác:</t>
  </si>
  <si>
    <t>+ Chi phí trả trước: theo thực tế</t>
  </si>
  <si>
    <t>+ Chi phí khác: theo thực tế</t>
  </si>
  <si>
    <t>- Phương pháp phân bổ chi phí trả trước: phân bổ đều</t>
  </si>
  <si>
    <t>- Phương pháp phân bổ lợi thế thương mại: phân bổ đều</t>
  </si>
  <si>
    <t>9- Nguyên tắc kế toán chi phí nghiên cứu và triển khai: Theo thực tế phát sinh</t>
  </si>
  <si>
    <t>10- Kế toán các khoản đầu tư tài chính:</t>
  </si>
  <si>
    <t>- Nguyên tắc ghi nhận các khoản đầu tư vào công ty con, công ty liên kết: theo giá gốc</t>
  </si>
  <si>
    <t>- Nguyên tắc ghi nhận các khoản đầu tư chứng khoán ngắn hạn, dài hạn: theo giá gốc</t>
  </si>
  <si>
    <t>- Nguyên tắc ghi nhận các khoản đầu tư ngắn hạn, dài hạn khác: theo giá gốc</t>
  </si>
  <si>
    <t>- Phương pháp lập dự phòng giảm giá đầu tư chứng khoán ngắn hạn, dài hạn: căn cứ theo giá thị trường và giá trị ghi sổ</t>
  </si>
  <si>
    <t>11- Kế toán các hoạt động liên doanh:</t>
  </si>
  <si>
    <t>Nguyên tắc kế toán hoạt động liên doanh dưới hình thức: Hoạt động kinh doanh đồng kiểm soát và tài sản đồng kiểm soát; Cơ sở kinh doanh đồng kiểm soát: Cơ sở kinh doanh đồng kiểm soát</t>
  </si>
  <si>
    <t>12- Ghi nhận các khoản phải trả thương mại và phải trả khác: theo thực tế</t>
  </si>
  <si>
    <t>13- Ghi nhận chi phí phải trả, trích trước chi phí sửa chữa lớn, chi phí bảo hành sản phẩm, trích quĩ dự phòng trợ cấp mất việc làm: dựa trên kế hoạch SXKD</t>
  </si>
  <si>
    <t>14- Ghi nhận các khoản chi phí trả trước, dự phòng: theo thực tế và theo thị trường</t>
  </si>
  <si>
    <t>15- Ghi nhận các trái phiếu có thể chuyển đổi.</t>
  </si>
  <si>
    <t>16- Nguyên tắc chuyển đổi ngoại tệ và các nghiệp vụ dự phòng rủi ro hối đoái: theo tỷ giá liên ngân hàng do NHNN ban hành.</t>
  </si>
  <si>
    <t>17- Nguồn vốn chủ sở hữu:</t>
  </si>
  <si>
    <t>- Ghi nhận và trình bày cổ phiếu mua lại;</t>
  </si>
  <si>
    <t>- Ghi nhận cổ tức;</t>
  </si>
  <si>
    <t>- Nguyên tắc trích lập các khoản dự trữ các quỹ từ lợi nhuận sau thuế: Theo quy định của BTC</t>
  </si>
  <si>
    <t>18- Nguyên tắc ghi nhận doanh thu:</t>
  </si>
  <si>
    <t>Nguyên tắc ghi nhận doanh thu bán hàng; doanh thu cung cấp dịch vụ; doanh thu hoạt động tài chính: theo thực tế phát sinh</t>
  </si>
  <si>
    <t>19- Nguyên tắc ghi nhận doanh thu, chi phí hợp đồng xây dựng</t>
  </si>
  <si>
    <t>- Nguyên tắc ghi nhận doanh thu hợp đồng xây dựng: theo khối lượng công việc thực tế hoàn thành</t>
  </si>
  <si>
    <t>- Nguyên tắc ghi nhận chi phí hợp đồng xây dựng: theo khối lượng thực tế phát sinh</t>
  </si>
  <si>
    <t>VI- Thông tin bổ sung cho các khoản mục trình bày trong Bảng cân đối kế toán và Báo cáo kết quả hoạt động kinh doanh</t>
  </si>
  <si>
    <t>1- Tiền và các khoản tương đương tiền</t>
  </si>
  <si>
    <t>Số cuối kỳ</t>
  </si>
  <si>
    <t xml:space="preserve"> Số đầu năm</t>
  </si>
  <si>
    <t xml:space="preserve">   - Tiền mặt</t>
  </si>
  <si>
    <t xml:space="preserve">   - Tiền gửi ngân hàng</t>
  </si>
  <si>
    <t xml:space="preserve">   - Tiền đang chuyển</t>
  </si>
  <si>
    <t xml:space="preserve">   - Các khoản tương đương tiền</t>
  </si>
  <si>
    <t xml:space="preserve">                                        Cộng</t>
  </si>
  <si>
    <t>2- Các khoản đầu tư tài chính ngắn hạn</t>
  </si>
  <si>
    <t>- Chứng khoán đầu tư ngắn hạn</t>
  </si>
  <si>
    <t>- Đầu tư ngắn hạn khác</t>
  </si>
  <si>
    <t>- Dự phòng đầu tư ngắn hạn</t>
  </si>
  <si>
    <t>3- Các khoản phải thu ngắn hạn</t>
  </si>
  <si>
    <t>- Phải thu cổ phần hoá</t>
  </si>
  <si>
    <t>- Phải thu về cổ tức và lợi nhuận được chia</t>
  </si>
  <si>
    <t>- Phải thu người người lao động</t>
  </si>
  <si>
    <t>-  Các khoản phải thu khác:</t>
  </si>
  <si>
    <t xml:space="preserve">                 + Tài sản thiếu chờ xử lý</t>
  </si>
  <si>
    <t xml:space="preserve">                 + Ký quĩ, ký cược ngắn hạn</t>
  </si>
  <si>
    <t xml:space="preserve">                 + Phải thu khác</t>
  </si>
  <si>
    <t>Cộng</t>
  </si>
  <si>
    <t>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</si>
  <si>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</si>
  <si>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</si>
  <si>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</si>
  <si>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</si>
  <si>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</si>
  <si>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hoá </t>
  </si>
  <si>
    <t xml:space="preserve">                     - Hàng gửi đi bán</t>
  </si>
  <si>
    <t xml:space="preserve">                     - Hàng hoá kho bảo thuế</t>
  </si>
  <si>
    <t xml:space="preserve">                     - Hàng hoá bất động sản</t>
  </si>
  <si>
    <t>Cộng giá gốc hàng tồn kho</t>
  </si>
  <si>
    <t xml:space="preserve">                     - Dự phòng giảm giá hàng tồn kho</t>
  </si>
  <si>
    <t>- Giá trị thuần có thể thực hiện được của hàng tồn kho</t>
  </si>
  <si>
    <t>* Giá trị hoàn nhập dự phòng giảm giá hàng tồn kho trong năm</t>
  </si>
  <si>
    <t>* Giá trị hàng tồn kho dùng để thế chấp cho các khoản nợ:</t>
  </si>
  <si>
    <t>* Lý do trích thêm hoặc hoàn nhập dự phòng giảm giá hàng tồn kho:</t>
  </si>
  <si>
    <t>5- Các khoản thuế phải thu</t>
  </si>
  <si>
    <t xml:space="preserve">  - Thuế GTGT còn được khấu trừ</t>
  </si>
  <si>
    <t xml:space="preserve">  - Các khoản thuế nộp thừa cho Nhà nước:</t>
  </si>
  <si>
    <t xml:space="preserve">               + Thuế thu nhập doanh nghiệp</t>
  </si>
  <si>
    <t xml:space="preserve">               + Thuế GTGT</t>
  </si>
  <si>
    <t xml:space="preserve">               + Các khoản thuế khác</t>
  </si>
  <si>
    <t xml:space="preserve">                                             Cộng</t>
  </si>
  <si>
    <t>6- Phải thu dài hạn nội bộ</t>
  </si>
  <si>
    <t xml:space="preserve">  - Cho vay dài hạn nội bộ</t>
  </si>
  <si>
    <t xml:space="preserve">  - Phải thu dài hạn nội bộ khác</t>
  </si>
  <si>
    <t>7- Các khoản phải thu dài hạn khác</t>
  </si>
  <si>
    <t xml:space="preserve">  - Ký qũy, ký cược dài hạn</t>
  </si>
  <si>
    <t xml:space="preserve">  - Các khoản tiền nhận uỷ thác</t>
  </si>
  <si>
    <t xml:space="preserve">  - Cho vay không có lãi</t>
  </si>
  <si>
    <t xml:space="preserve">  - Phải thu dài hạn khác</t>
  </si>
  <si>
    <t xml:space="preserve">   8 - Tăng, giảm tài sản cố định hữu hình:</t>
  </si>
  <si>
    <t>Khoản mục</t>
  </si>
  <si>
    <t>Nhà cửa</t>
  </si>
  <si>
    <t>Máy móc thiết bị</t>
  </si>
  <si>
    <t>Phương tiện vận tải truyền dẫn</t>
  </si>
  <si>
    <t>Thiết bị dụng cụ quản lý</t>
  </si>
  <si>
    <t>TSCĐ khác</t>
  </si>
  <si>
    <t>Tổng cộng</t>
  </si>
  <si>
    <t>Nguyên giá TSCĐ hữu hình</t>
  </si>
  <si>
    <t>Số dư đầu quý</t>
  </si>
  <si>
    <t>- Mua trong quý</t>
  </si>
  <si>
    <t>- Đầu tư XDCB hoàn thành</t>
  </si>
  <si>
    <t>- Tăng khác</t>
  </si>
  <si>
    <t>- Chuyển sang BĐS đầu tư</t>
  </si>
  <si>
    <t>- Thanh lý, nhượng bán</t>
  </si>
  <si>
    <t>- Giảm khác</t>
  </si>
  <si>
    <t>Số dư cuối quý</t>
  </si>
  <si>
    <t>Giá trị hao mòn luỹ kế</t>
  </si>
  <si>
    <t>- Khấu hao trong quý</t>
  </si>
  <si>
    <t>Giá trị còn lại của TSCĐ HH</t>
  </si>
  <si>
    <t>- Tại ngày đầu quý</t>
  </si>
  <si>
    <t>- Tại ngày cuối quý</t>
  </si>
  <si>
    <t>* Giá trị còn lại cuối năm của TSCĐ hữu hình đã dùng thế chấp, cầm cố các khoản vay:</t>
  </si>
  <si>
    <t>* Nguyên giá TSCĐ cuối năm  đã khấu hao hết nhưng vẫn còn sử dụng:</t>
  </si>
  <si>
    <t>* Nguyên giá TSCĐ cuối năm chờ thanh lý:</t>
  </si>
  <si>
    <t>* Các cam kết về việc mua, bán TSCĐ hữu hình có giá trị lớn chưa thực hiện:</t>
  </si>
  <si>
    <t>9- Tăng, giảm tài sản cố định thuê tài chính:</t>
  </si>
  <si>
    <t>Phương tiện vận tải, truyền dẫn</t>
  </si>
  <si>
    <t>Nguyên giá TSCĐ thuê TC</t>
  </si>
  <si>
    <t>Số dư đầu năm</t>
  </si>
  <si>
    <t xml:space="preserve"> - Thuê tài chính trong năm</t>
  </si>
  <si>
    <t xml:space="preserve"> - Mua lại TSCĐ thuê tài chính</t>
  </si>
  <si>
    <t xml:space="preserve"> - Trả lại TSCĐ thuê tài chính</t>
  </si>
  <si>
    <t>Số dư cuối năm</t>
  </si>
  <si>
    <t xml:space="preserve">  </t>
  </si>
  <si>
    <t>- Khấu hao trong năm</t>
  </si>
  <si>
    <t xml:space="preserve">- Mua lại TSCĐ thuê tài chính </t>
  </si>
  <si>
    <t>- Trả lại TSCĐ thuê tài chính</t>
  </si>
  <si>
    <t>Giá trị còn lại của TSCĐ thuê TC</t>
  </si>
  <si>
    <t>- Tại ngày đầu năm</t>
  </si>
  <si>
    <t xml:space="preserve">- Tại ngày cuối năm          </t>
  </si>
  <si>
    <r>
      <t xml:space="preserve">- Tiền thuê phát sinh thêm được ghi nhận là chi phí trong </t>
    </r>
    <r>
      <rPr>
        <sz val="13"/>
        <color indexed="8"/>
        <rFont val="Times New Roman"/>
        <family val="1"/>
      </rPr>
      <t>năm</t>
    </r>
    <r>
      <rPr>
        <sz val="13"/>
        <rFont val="Times New Roman"/>
        <family val="1"/>
      </rPr>
      <t>;</t>
    </r>
  </si>
  <si>
    <t>- Căn cứ để xác định tiền thuê phát sinh thêm;</t>
  </si>
  <si>
    <t>- Điều khoản gia hạn thuê hoặc quyền được mua tài sản.</t>
  </si>
  <si>
    <t>10- Tăng, giảm tài sản cố định vô hình:</t>
  </si>
  <si>
    <t>Quyền sử dụng đất</t>
  </si>
  <si>
    <t xml:space="preserve">Bản quyền, bằng sáng chế </t>
  </si>
  <si>
    <t xml:space="preserve">Nhãn hiệu hàng hoá </t>
  </si>
  <si>
    <t xml:space="preserve">Phần mềm máy vi tính </t>
  </si>
  <si>
    <t>TSCĐ vô hình khác</t>
  </si>
  <si>
    <t>Nguyên giá TSCĐ vô hình</t>
  </si>
  <si>
    <t>- Tạo ra từ nội bộ doanh nghiệp</t>
  </si>
  <si>
    <t>- Tăng do hợp nhất kinh doanh</t>
  </si>
  <si>
    <t>Giá trị còn lại của TSCĐVH</t>
  </si>
  <si>
    <t xml:space="preserve">   </t>
  </si>
  <si>
    <t>-  Thuyết minh số liệu và giải trình khác theo yêu cầu của Chuẩn mực kế toán số 04 “TSCĐ vô hình”</t>
  </si>
  <si>
    <t>11- Chi phí xây dựng cơ bản dở dang:</t>
  </si>
  <si>
    <t xml:space="preserve">Số đầu năm </t>
  </si>
  <si>
    <t>- Chi phí XDCB dở dang</t>
  </si>
  <si>
    <t>Trong đó: Những công trình lớn:</t>
  </si>
  <si>
    <t>- Dự án cao ốc Petrosetco</t>
  </si>
  <si>
    <t>- Dự án nhà máy Ethanol</t>
  </si>
  <si>
    <t>- Công trình sửa chữa cải tạo nhà E thanh VP Nokia</t>
  </si>
  <si>
    <t>- Công trình sửa chữa cải tạo nhà E thanh VP làm việc XNRM</t>
  </si>
  <si>
    <t>- XDCB tại CNQN</t>
  </si>
  <si>
    <t>- XBCB tại Nhà máy Bình khí</t>
  </si>
  <si>
    <t>- Nhà máy SX Bình gas</t>
  </si>
  <si>
    <t>- DV Bờ sông Thanh Đa</t>
  </si>
  <si>
    <t>- Xưởng chế biến xuất ăn Quảng Ngãi</t>
  </si>
  <si>
    <t>- Xưởng sơ chế thực phẩm tại VT</t>
  </si>
  <si>
    <t>- VP chi nhánh Quảng Ngãi</t>
  </si>
  <si>
    <t xml:space="preserve">- VP XN CƯVT </t>
  </si>
  <si>
    <t>- Dự án cải tạo tạo tầng trệt lô U</t>
  </si>
  <si>
    <t>Trang bị Container</t>
  </si>
  <si>
    <t>Toång coäng</t>
  </si>
  <si>
    <t>12- Tăng, giảm bất động sản đầu tư:</t>
  </si>
  <si>
    <t>Số đầu năm</t>
  </si>
  <si>
    <t>Tăng trong năm</t>
  </si>
  <si>
    <t>Giảm trong năm</t>
  </si>
  <si>
    <t>Số cuối năm</t>
  </si>
  <si>
    <t>Nguyên giá bất động sản đầu tư</t>
  </si>
  <si>
    <t xml:space="preserve">- Quyền sử dụng đất </t>
  </si>
  <si>
    <t>- Nhà</t>
  </si>
  <si>
    <t>- Nhà và quyền sử dụng đất</t>
  </si>
  <si>
    <t>.....................</t>
  </si>
  <si>
    <t xml:space="preserve">  Giá trị hao mòn luỹ kế</t>
  </si>
  <si>
    <t>Giá trị còn lại BĐS đầu tư</t>
  </si>
  <si>
    <t>- Thuyết minh số liệu và giải trình khác theo yêu cầu của Chuẩn mực kế toán số 05 “Bất động sản đầu tư”.</t>
  </si>
  <si>
    <t>13- Đầu tư dài hạn khác</t>
  </si>
  <si>
    <t>- Đầu tư cổ phiêu</t>
  </si>
  <si>
    <t>- Đầu tư trái phiếu</t>
  </si>
  <si>
    <t>- Đầu tư tín phiếu, kỳ phiếu</t>
  </si>
  <si>
    <t>- Cho vay dài hạn</t>
  </si>
  <si>
    <t>- Đầu tư dài hạn khác</t>
  </si>
  <si>
    <t>14- Chi phí trả trước dài hạn</t>
  </si>
  <si>
    <t>- Chi phí trả trước về thuê hoạt động TSCĐ</t>
  </si>
  <si>
    <t>- Chi phí thành lập doanh nghiệp</t>
  </si>
  <si>
    <t>- Chi phí nghiên cứu có giá trị lớn</t>
  </si>
  <si>
    <t>- Chi phí trả trước dài hạn khác</t>
  </si>
  <si>
    <t xml:space="preserve"> Cộng</t>
  </si>
  <si>
    <t>15- Vay và nợ ngắn hạn</t>
  </si>
  <si>
    <t xml:space="preserve"> - Vay ngắn hạn</t>
  </si>
  <si>
    <t xml:space="preserve"> - Nợ dài hạn đến hạn trả</t>
  </si>
  <si>
    <t>16- Thuế và các khoản phải nộp nhà nước</t>
  </si>
  <si>
    <t>- Thuế GTGT</t>
  </si>
  <si>
    <t>- Thuế Tiêu thụ đặc biệt</t>
  </si>
  <si>
    <t>- Thuế xuất, nhập khẩu</t>
  </si>
  <si>
    <t>- Thuế TNDN</t>
  </si>
  <si>
    <t>- Thuế tài nguyên</t>
  </si>
  <si>
    <t>- Thuế nhà đất</t>
  </si>
  <si>
    <t>- Tiền thuê đất</t>
  </si>
  <si>
    <t>- Các loại thuế khác</t>
  </si>
  <si>
    <t xml:space="preserve">17- Chi phí phải trả </t>
  </si>
  <si>
    <t>- Trích trước Chi phí tiền lương trong thời gian nghỉ phép</t>
  </si>
  <si>
    <t>- Trích trước chi phí sửa chữa TSCĐ</t>
  </si>
  <si>
    <t>- Chi phí trong thời gian ngừng kinh doanh</t>
  </si>
  <si>
    <t>- Trích trước khác</t>
  </si>
  <si>
    <t xml:space="preserve"> 18- Các khoản phải trả, phải nộp khác</t>
  </si>
  <si>
    <t xml:space="preserve">    - Tài sản thừa chờ xử lý</t>
  </si>
  <si>
    <t xml:space="preserve">    - Bảo hiểm y tế</t>
  </si>
  <si>
    <t xml:space="preserve">    - Bảo hiểm xã hội</t>
  </si>
  <si>
    <t xml:space="preserve">    - Kinh phí công đoàn</t>
  </si>
  <si>
    <t xml:space="preserve">    - Doanh thu chưa thực hiện</t>
  </si>
  <si>
    <t xml:space="preserve">    - Phải trả về cổ phần hoá</t>
  </si>
  <si>
    <t xml:space="preserve">    - Nhận ký qũy, ký cược ngắn hạn</t>
  </si>
  <si>
    <t xml:space="preserve">    - Các khoản phải trả, phải nộp khác</t>
  </si>
  <si>
    <t>19- Phải trả dài hạn nội bộ</t>
  </si>
  <si>
    <t xml:space="preserve">    - Phải trả dài hạn nội bộ về cấp vốn</t>
  </si>
  <si>
    <t xml:space="preserve">    - Vay dài hạn nội bộ</t>
  </si>
  <si>
    <t xml:space="preserve">    - Phải trả dài hạn nội bộ khác                  </t>
  </si>
  <si>
    <r>
      <t xml:space="preserve">                                           </t>
    </r>
    <r>
      <rPr>
        <b/>
        <sz val="13"/>
        <color indexed="8"/>
        <rFont val="Times New Roman"/>
        <family val="1"/>
      </rPr>
      <t>Cộng</t>
    </r>
  </si>
  <si>
    <t xml:space="preserve"> 20- Các khoản vay và nợ dài hạn</t>
  </si>
  <si>
    <t>20.1- Vay dài hạn</t>
  </si>
  <si>
    <t>- Vay ngân hàng</t>
  </si>
  <si>
    <t>- Vay đối tượng khác</t>
  </si>
  <si>
    <t>20.2- Nợ dài hạn</t>
  </si>
  <si>
    <t>- Thuê tài chính</t>
  </si>
  <si>
    <t>- Trái phiếu phát hành</t>
  </si>
  <si>
    <t>- Nợ dài hạn khác</t>
  </si>
  <si>
    <t xml:space="preserve">* Giá trị trái phiếu có thể chuyển đổi </t>
  </si>
  <si>
    <t>* Thời hạn thanh toán trái phiếu</t>
  </si>
  <si>
    <t>20.3- Các khoản nợ thuê tài chính</t>
  </si>
  <si>
    <t>Loại hình</t>
  </si>
  <si>
    <t>Kỳ này</t>
  </si>
  <si>
    <t xml:space="preserve">Cùng kỳ </t>
  </si>
  <si>
    <t>Tổng khoản T.toán tiền thuê tài chính</t>
  </si>
  <si>
    <t>Trả tiền  lãi thuê</t>
  </si>
  <si>
    <t>Trả nợ  gốc</t>
  </si>
  <si>
    <t>Trả tiền lãi thuê</t>
  </si>
  <si>
    <t>Trả nợ gốc</t>
  </si>
  <si>
    <t>Dưới 1 năm</t>
  </si>
  <si>
    <t>Từ 1-5 năm</t>
  </si>
  <si>
    <t>Trên 5 năm</t>
  </si>
  <si>
    <t>21- Tài sản thuế thu nhập hoãn lại</t>
  </si>
  <si>
    <t>a.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</si>
  <si>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</si>
  <si>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</si>
  <si>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</si>
  <si>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Khoản hoàn nhập thuế thu nhập hoãn lại đã được ghi nhận từ năm trước</t>
  </si>
  <si>
    <t>b- Thuế thu nhập hoãn lại fải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</si>
  <si>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</si>
  <si>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</si>
  <si>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</si>
  <si>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t>22- Vốn chủ sở hữu</t>
  </si>
  <si>
    <t>a- Bảng đối chiếu biến động của Vốn chủ sở hữu</t>
  </si>
  <si>
    <t>Chỉ tiêu</t>
  </si>
  <si>
    <t>Vốn đầu tư của chủ sở hữu</t>
  </si>
  <si>
    <t>Thặng dư vốn cổ phần</t>
  </si>
  <si>
    <t>Quỹ khác thuộc vốn chủ sở hữu</t>
  </si>
  <si>
    <t>Cổ phiếu ngân quĩ</t>
  </si>
  <si>
    <t>Chênh lệch đánh giá lại tài sản</t>
  </si>
  <si>
    <t>Chênh lệch tỷ giá hối đoái</t>
  </si>
  <si>
    <t>Quỹ đầu tư phát triển</t>
  </si>
  <si>
    <t>Quỹ dự phòng tài chính</t>
  </si>
  <si>
    <t>Nguồn vốn ĐT XDCB</t>
  </si>
  <si>
    <t>Lợi nhuận sau thuế chưa phân phối</t>
  </si>
  <si>
    <t>A</t>
  </si>
  <si>
    <t>1</t>
  </si>
  <si>
    <t>2</t>
  </si>
  <si>
    <t>Số dư đầu quý trước</t>
  </si>
  <si>
    <t>- Tăng vốn trong quý trước</t>
  </si>
  <si>
    <t>- Lợi nhuận Tăng trong quý trước</t>
  </si>
  <si>
    <t>- Chia cổ tức năm trước</t>
  </si>
  <si>
    <t xml:space="preserve">  ............</t>
  </si>
  <si>
    <t>Số dư cuối quý trước</t>
  </si>
  <si>
    <t>Số dư đầu quý này</t>
  </si>
  <si>
    <t>Tăng quý này</t>
  </si>
  <si>
    <t>- Tăng vốn quý này</t>
  </si>
  <si>
    <t>- Lợi nhuận tăng trong quý</t>
  </si>
  <si>
    <t>Giảm trong kỳ</t>
  </si>
  <si>
    <t>Giảm vốn quý này</t>
  </si>
  <si>
    <t>Số dư cuối quý này</t>
  </si>
  <si>
    <t>b. Chi tiết vốn đầu tư của chủ sở hữu</t>
  </si>
  <si>
    <t>- Vốn góp của Nhà nước</t>
  </si>
  <si>
    <t>- Vốn góp của các đối tượng khác</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</si>
  <si>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</si>
  <si>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</si>
  <si>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</si>
  <si>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</si>
  <si>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</si>
  <si>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</si>
  <si>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</si>
  <si>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tức</t>
  </si>
  <si>
    <t>- Cổ tức đã công bố sau ngày kết thúc kỳ kế toán năm</t>
  </si>
  <si>
    <t>+ Cổ tức đã công bố trên cổ phiếu phổ thông</t>
  </si>
  <si>
    <t>+ Cổ tức đã công bố trên cổ phiếu ưu đãi</t>
  </si>
  <si>
    <t>- Số lượng cổ phiếu được mua lại</t>
  </si>
  <si>
    <t>+ Cổ phiếu phổ thông</t>
  </si>
  <si>
    <t>+ Cổ phiếu ưu đãi</t>
  </si>
  <si>
    <t>e. Các quỹ của doanh nghiệp</t>
  </si>
  <si>
    <t>- Quỹ đầu tư phát triển</t>
  </si>
  <si>
    <t>- Quỹ dự phòng tài chính</t>
  </si>
  <si>
    <t>- Quỹ khác thuộc vốn chủ sở hữu</t>
  </si>
  <si>
    <t>23. Nguồn kinh phí</t>
  </si>
  <si>
    <t>Năm nay</t>
  </si>
  <si>
    <t>Năm trước</t>
  </si>
  <si>
    <t>- Nguồn kinh phí được cấp trong năm</t>
  </si>
  <si>
    <t>- Chi sự nghiệp</t>
  </si>
  <si>
    <t>- Nguồn kinh phí còn lại cuối năm</t>
  </si>
  <si>
    <t>24. Tài sản thuê ngoài</t>
  </si>
  <si>
    <t>1. Giá trị tài sản thuê ngoài</t>
  </si>
  <si>
    <t>- TSCĐ thuê ngoài</t>
  </si>
  <si>
    <t>- Tài sản thuê ngoài khác</t>
  </si>
  <si>
    <t>2. Tổng số tiền thuê tối thiểu trong tương lai của hợp đồng thuê hoạt động tài sản không huỷ ngang</t>
  </si>
  <si>
    <t>- Từ 1 năm trở xuống</t>
  </si>
  <si>
    <t>- Từ 1 năm đến 5 năm</t>
  </si>
  <si>
    <t>- Từ 5 năm trở lên</t>
  </si>
  <si>
    <t>25- Doanh thu</t>
  </si>
  <si>
    <t>Cùng kỳ</t>
  </si>
  <si>
    <t>25,1- Doanh thu bán hàng và cung cấp dịch vụ</t>
  </si>
  <si>
    <t xml:space="preserve">      - Tổng doanh thu</t>
  </si>
  <si>
    <t xml:space="preserve">           + Doanh thu bán hàng</t>
  </si>
  <si>
    <t xml:space="preserve">           + Doanh thu cung cấp dịch vụ </t>
  </si>
  <si>
    <t>- Các khoản giảm trừ doanh thu</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</si>
  <si>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</si>
  <si>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</si>
  <si>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</si>
  <si>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</si>
  <si>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 </t>
  </si>
  <si>
    <t xml:space="preserve">      + Thuế xuất khẩu </t>
  </si>
  <si>
    <t xml:space="preserve">     - Doanh thu thuần</t>
  </si>
  <si>
    <t xml:space="preserve">    Trong đó:   + Doanh thu thuần trao đổi hàng hoá</t>
  </si>
  <si>
    <t xml:space="preserve">                 + Doanh thu thuần trao đổi dịch vụ                                                         </t>
  </si>
  <si>
    <t>25.2- Doanh thu hoạt động tài chính</t>
  </si>
  <si>
    <t>- Lãi tiền gửi, tiền cho vay</t>
  </si>
  <si>
    <t>- Lãi đầu tư trái phiếu, kỳ phiếu, tín phiếu</t>
  </si>
  <si>
    <t>- Cổ tức, lợi nhuận được chia</t>
  </si>
  <si>
    <t>- Lãi bán ngoại tệ</t>
  </si>
  <si>
    <t>- Lãi, lỗ chênh lệch tỷ giá</t>
  </si>
  <si>
    <t>- Lãi bán hàng trả chậm</t>
  </si>
  <si>
    <t>- Doanh thu hoạt động tài chính khác</t>
  </si>
  <si>
    <t>25.3- Doanh thu hợp đồng xây dựng</t>
  </si>
  <si>
    <t>- Doanh thu của hợp đồng xây dựng được ghi nhận trong kỳ;</t>
  </si>
  <si>
    <t>- Tổng doanh thu luỹ kế của hợp đồng xây dựng được ghi nhận đến thời điểm lập báo cáo tài chính;</t>
  </si>
  <si>
    <t>- Số tiền còn phải trả cho khách hàng liên quan đến hợp đồng xây dựng;</t>
  </si>
  <si>
    <t>- Số tiền còn phải thu của khách hàng liên quan đến hợp đồng xây dựng.</t>
  </si>
  <si>
    <t>26- Giá vốn hàng bán</t>
  </si>
  <si>
    <t>- Giá vốn của thành phẩm đã cung cấp</t>
  </si>
  <si>
    <t>- Giá vốn của hàng hoá đã cung cấp</t>
  </si>
  <si>
    <t>- Giá vốn của dịch vụ đã cung cấp</t>
  </si>
  <si>
    <t>27- Chi phí tài chính</t>
  </si>
  <si>
    <t>- Chi phí hoạt động tài chính</t>
  </si>
  <si>
    <t>- Lỗ do thanh lý các khoản đầu tư ngắn hạn</t>
  </si>
  <si>
    <t>- Lỗ phát sinh khi bán ngoại tệ</t>
  </si>
  <si>
    <t>..............</t>
  </si>
  <si>
    <t>28- Chi phí sản xuất kinh doanh theo yếu tố</t>
  </si>
  <si>
    <t>27.1- Chi phí nguyên liệu, vật liệu</t>
  </si>
  <si>
    <t>+ Chi phí NVL</t>
  </si>
  <si>
    <t>+ CCDC</t>
  </si>
  <si>
    <t>27.2- Chi phí nhân công</t>
  </si>
  <si>
    <t>+ Lương</t>
  </si>
  <si>
    <t>+ Các khoản có tính chất lương</t>
  </si>
  <si>
    <t>27.3- Chi phí khấu hao tài sản cố định</t>
  </si>
  <si>
    <t>27.4- Chi phí dịch vụ mua ngoài</t>
  </si>
  <si>
    <t>27.5- Chi phí khác bằng tiền</t>
  </si>
  <si>
    <t>29- Thuế thu nhập doanh nghiệp phải nộp và lợi nhuận sau thuế trong kỳ</t>
  </si>
  <si>
    <t xml:space="preserve">- Tổng lợi nhuận kế toán trước thuế </t>
  </si>
  <si>
    <t>- Các khoản điều chỉnh tăng hoặc giảm lợi nhuận kế toán để xác định lợi nhuận chịu thuế TNDN</t>
  </si>
  <si>
    <t xml:space="preserve">          + Các khoản điều chỉnh tăng</t>
  </si>
  <si>
    <t xml:space="preserve">          + Các khoản điều chỉnh giảm</t>
  </si>
  <si>
    <t>- Tổng thu nhập chịu thuế</t>
  </si>
  <si>
    <t>- Thuế thu nhập doanh nghiệp phải nộp</t>
  </si>
  <si>
    <t>- Lợi nhuận sau thuế thu nhập doanh nghiệp</t>
  </si>
  <si>
    <t>30- Tiền và các khoản tương đương tiền cuối kỳ</t>
  </si>
  <si>
    <t>30.1- Các giao dịch không bằng tiền</t>
  </si>
  <si>
    <t xml:space="preserve">- Mua tài sản bằng cách nhận các khoản nợ liên quan trực tiếp hoặc thông qua nghiệp vụ cho thuê tài chính: </t>
  </si>
  <si>
    <t>- Mua doanh nghiệp thông qua phát hành cổ phiếu:</t>
  </si>
  <si>
    <t>-  Chuyển nợ thành vốn chủ sở hữu:</t>
  </si>
  <si>
    <t>30.2- Mua và thanh lý công ty con hoặc đơn vị kinh doanh khác trong kỳ báo cáo.</t>
  </si>
  <si>
    <t>-  Tổng giá trị mua hoặc thanh lý;</t>
  </si>
  <si>
    <t>- Phần giá trị mua hoặc thanh lý được thanh toán bằng tiền và các khoản tương đương tiền;</t>
  </si>
  <si>
    <t>- Số tiền và các khoản tương đương tiền thực có trong công ty con hoặc đơn vị kinh doanh khác được mua hoặc thanh lý;</t>
  </si>
  <si>
    <t xml:space="preserve">- Phần giá trị tài sản và công nợ không phải là tiền và các khoản tương đương tiền trong công ty con hoặc đơn vị kinh doanh khác được mua hoặc thanh lý  trong kỳ. </t>
  </si>
  <si>
    <t>+ Đầu tư tài chính ngắn hạn;</t>
  </si>
  <si>
    <t>+ Các khoản phải thu;</t>
  </si>
  <si>
    <t>+ Hàng tồn kho;</t>
  </si>
  <si>
    <t>+ Tài sản cố định;</t>
  </si>
  <si>
    <t>+ Đầu tư tài chính dài hạn;</t>
  </si>
  <si>
    <t>+ Nợ ngắn hạn;</t>
  </si>
  <si>
    <t>+ Nợ dài hạn.</t>
  </si>
  <si>
    <t>29.3- Các khoản tiền và tương đương tiền doanh nghiệp nắm giữ nhưng không được sử dụng:</t>
  </si>
  <si>
    <t>- Các khoản tiền nhận ký quỹ, ký cược ngắn hạn, dài hạn;</t>
  </si>
  <si>
    <t>- Kinh phí dự án;</t>
  </si>
  <si>
    <t>-………………..</t>
  </si>
  <si>
    <t>VII- Những thông tin khác</t>
  </si>
  <si>
    <t>1- Những khoản nợ ngẫu nhiên, khoản cam kết và những thông tin tài chính khác.</t>
  </si>
  <si>
    <t>2- Thông tin so sánh (những thay đổi về thông tin năm trước).</t>
  </si>
  <si>
    <t>3- Những thông tin khác.</t>
  </si>
  <si>
    <t xml:space="preserve">Người lập biểu                                   Kế toán trưởng </t>
  </si>
  <si>
    <t>Tổng Giám đốc</t>
  </si>
  <si>
    <t>Nguyễn Hữu Thành</t>
  </si>
  <si>
    <t>Taäp Ñoaøn Daàu Khí Quoác Gia Vieät Nam</t>
  </si>
  <si>
    <t>BAÙO CAÙO LÖU CHUYEÅN TIEÀN TEÄ</t>
  </si>
  <si>
    <t>Maãu soá B 03-DN</t>
  </si>
  <si>
    <t>Toång Coâng ty CP Dòch vuï Toång hôïp Daàu khí</t>
  </si>
  <si>
    <t>(Theo phöông phaùp tröïc tieáp)</t>
  </si>
  <si>
    <t>Ñôn vò tính : ñoàng</t>
  </si>
  <si>
    <t>CHÆ TIEÂU</t>
  </si>
  <si>
    <t>MAÕ SOÁ</t>
  </si>
  <si>
    <t>I. Löu chuyeån tieàn töø hoaït ñoäng kinh doanh</t>
  </si>
  <si>
    <t>1. Tieàn thu töø baùn haøng, cung caáp dòch vuï vaø doanh thu khaùc</t>
  </si>
  <si>
    <t>2. Tieàn chi traû cho ngöôøi cung caáp haøng hoùa vaø dòch vuï</t>
  </si>
  <si>
    <t>3. Tieàn chi traû cho ngöôøi lao ñoäng</t>
  </si>
  <si>
    <t>4. Tieàn chi traû laõi vay</t>
  </si>
  <si>
    <t>5. Tieàn chi noäp thueá thu nhaäp doanh nghieäp</t>
  </si>
  <si>
    <t>6. Tieàn thu khaùc töø hoaït ñoäng kinh doanh</t>
  </si>
  <si>
    <t>7. Tieàn chi khaùc cho hoaït ñoäng kinh doanh</t>
  </si>
  <si>
    <t>Löu chuyeån tieàn thuaàn töø hoaït ñoäng kinh doanh</t>
  </si>
  <si>
    <t>II. Löu chuyeån tieàn töø hoaït ñoäng ñaàu tö</t>
  </si>
  <si>
    <t>1. Tieàn chi ñeå mua saém, xaây döïng TSCÑ vaø caùc taøi saûn daøi haïn khaùc</t>
  </si>
  <si>
    <t>2. Tieàn thu töø thanh lyù, nhöôïng baùn TSCÑ vaø caùc taøi saûn daøi haïn khaùc</t>
  </si>
  <si>
    <t>3. Tieàn chi cho vay, mua caùc coâng cuï nôï cuûa ñôn vò khaùc</t>
  </si>
  <si>
    <t>4. Tieàn thu hoài cho vay, baùn laïi caùc coâng cuï nôï cuûa ñôn vò khaùc</t>
  </si>
  <si>
    <t>5. Tieàn chi ñaàu tö goùp voán vaøo ñôn vò khaùc</t>
  </si>
  <si>
    <t>6. Tieàn thu hoài ñaàu tö goùp voán vaøo ñôn vò khaùc</t>
  </si>
  <si>
    <t>7. Tieàn thu laõi cho vay, coå töùc vaø lôïi nhuaän ñöôïc chia</t>
  </si>
  <si>
    <t>Löu chuyeån tieàn thuaàn töø hoaït ñoäng ñaàu tö</t>
  </si>
  <si>
    <t>III. Löu chuyeån tieàn töø hoaït ñoäng taøi chính</t>
  </si>
  <si>
    <t>1. Tieàn thu töø phaùt haønh coå phieáu, nhaän voán goùp cuûa chuû sôû höõu</t>
  </si>
  <si>
    <t>2. Tieàn chi traû voán goùp cho caùc chuû sôû höõu, mua laïi coå phieáu cuûa doanh nghieäp ñaõ phaùt haønh</t>
  </si>
  <si>
    <t>3. Tieàn vay ngaén haïn, daøi haïn nhaän ñöôïc</t>
  </si>
  <si>
    <t>4. Tieàn chi traû nôï goác vay</t>
  </si>
  <si>
    <t>5. Tieàn chi traû nôï thueâ taøi chính</t>
  </si>
  <si>
    <t>6. Coå töùc, lôïi nhuaän ñaõ traû cho chuû sôû höõu</t>
  </si>
  <si>
    <t>Löu chuyeån tieàn thuaàn töø hoaït ñoäng taøi chính</t>
  </si>
  <si>
    <t>Löu chuyeån tieàn thuaàn trong kyø (20 + 30 + 40)</t>
  </si>
  <si>
    <t xml:space="preserve"> - Tieàn vaø töông ñöông tieàn ñaàu kyø</t>
  </si>
  <si>
    <t xml:space="preserve"> - AÛnh höôûng cuûa thay ñoåi tyû giaù hoái ñoaùi quy ñoåi ngoaïi teä</t>
  </si>
  <si>
    <t xml:space="preserve"> - Tieàn vaø töông ñöông tieàn cuoái kyø (50 + 60 + 61)</t>
  </si>
  <si>
    <t xml:space="preserve">TÌNH HÌNH THÖÏC HIEÄN NGHÓA VUÏ VÔÙI NHAØ NÖÔÙC </t>
  </si>
  <si>
    <t xml:space="preserve">              Ñôn vò tính: ñoàng</t>
  </si>
  <si>
    <t>CHÆ  TIEÂU</t>
  </si>
  <si>
    <t>Maõ</t>
  </si>
  <si>
    <t>Soá coøn phaûi</t>
  </si>
  <si>
    <t>Phaùt sinh trong kyø</t>
  </si>
  <si>
    <t>Soá luyõ keá töø ñaàu naêm</t>
  </si>
  <si>
    <t>Soá coøn phaûi noäp</t>
  </si>
  <si>
    <t>soá</t>
  </si>
  <si>
    <t>noäp ñaàu kyø</t>
  </si>
  <si>
    <t>Soá phaûi  noäp</t>
  </si>
  <si>
    <t>Soá ñaõ noäp</t>
  </si>
  <si>
    <t>ñeán cuoái kyø</t>
  </si>
  <si>
    <t>3</t>
  </si>
  <si>
    <t>4</t>
  </si>
  <si>
    <t>5</t>
  </si>
  <si>
    <t>6</t>
  </si>
  <si>
    <t>7</t>
  </si>
  <si>
    <t>8 = 3 + 4 - 5</t>
  </si>
  <si>
    <t>I . THUEÁ</t>
  </si>
  <si>
    <t>10</t>
  </si>
  <si>
    <t>1 . Thueá giaù trò gia taêng haøng baùn noäi ñòa</t>
  </si>
  <si>
    <t>11</t>
  </si>
  <si>
    <t>2. Thueá giaù trò gia taêng haøng nhaäp khaåu</t>
  </si>
  <si>
    <t>12</t>
  </si>
  <si>
    <t>3 . Thueá tieâu thuï ñaët bieät</t>
  </si>
  <si>
    <t>13</t>
  </si>
  <si>
    <t>4 . Thueá xuaát nhaäp khaåu</t>
  </si>
  <si>
    <t>14</t>
  </si>
  <si>
    <t>5 . Thueá thu nhaäp doanh nghieäp</t>
  </si>
  <si>
    <t>15</t>
  </si>
  <si>
    <t xml:space="preserve">6 . Thu treân voán </t>
  </si>
  <si>
    <t>16</t>
  </si>
  <si>
    <t>7 . Thueá taøi nguyeân</t>
  </si>
  <si>
    <t>17</t>
  </si>
  <si>
    <t>8 . Thueá nhaø ñaát</t>
  </si>
  <si>
    <t>18</t>
  </si>
  <si>
    <t>9 . Tieàn thueâ ñaát</t>
  </si>
  <si>
    <t>19</t>
  </si>
  <si>
    <t>10 . Caùc loaïi thueá khaùc</t>
  </si>
  <si>
    <t>20</t>
  </si>
  <si>
    <t xml:space="preserve">  + Thueá thu  nhaäp caù nhaân</t>
  </si>
  <si>
    <t xml:space="preserve">  + Thueá moân baøi</t>
  </si>
  <si>
    <t xml:space="preserve">  + Thueá khaùc</t>
  </si>
  <si>
    <t>II . CAÙC KHOAÛN PHAÛI NOÄP KHAÙC</t>
  </si>
  <si>
    <t>30</t>
  </si>
  <si>
    <t>1 . Caùc khoaûn phuï thu</t>
  </si>
  <si>
    <t>31</t>
  </si>
  <si>
    <t>2 . Caùc khoaûn phí ,leä phí</t>
  </si>
  <si>
    <t>32</t>
  </si>
  <si>
    <t>3 . Caùc khoaûn phaûi noäp khaùc</t>
  </si>
  <si>
    <t>33</t>
  </si>
  <si>
    <t>TOÅNG  COÄNG ( 40 = 10 + 30 )</t>
  </si>
  <si>
    <t>40</t>
  </si>
  <si>
    <t>Maãu soá B02a - DN
Ban haønh theo QÑ soá 15/2006/QÑ-BTC
Ngaøy 20/03/2006 cuûa Boä tröôûng BTC</t>
  </si>
  <si>
    <t>Taäp Ñoaøn Daàu khí Quoác Gia Vieät Nam</t>
  </si>
  <si>
    <t>BAÙO CAÙO KEÁT QUAÛ KINH DOANH</t>
  </si>
  <si>
    <t>Ñôn vò tính: Ñoàng Vieät Nam</t>
  </si>
  <si>
    <t>Maõ
soá</t>
  </si>
  <si>
    <t>Thuyeát 
minh</t>
  </si>
  <si>
    <t>Luõy keá töø ñaàu naêm ñeán cuoái quyù naøy</t>
  </si>
  <si>
    <t>Naêm 2007</t>
  </si>
  <si>
    <t>1.  Doanh thu baùn haøng vaø cung caáp dòch vuï</t>
  </si>
  <si>
    <t>VI.25</t>
  </si>
  <si>
    <t>2.  Caùc khoaûn giaõm tröø doanh thu</t>
  </si>
  <si>
    <t xml:space="preserve">    - Chieát khaáu thöông maïi</t>
  </si>
  <si>
    <t xml:space="preserve">    - Giaûm giaù haøng baùn</t>
  </si>
  <si>
    <t xml:space="preserve">    - Haøng baùn bò traû laïi</t>
  </si>
  <si>
    <t xml:space="preserve">    - Thueá tieâu thuï ñaët bieät, thueá XNK, thueá GTGT theo PP tröïc tieáp</t>
  </si>
  <si>
    <t>3.  Doanh thu thuaàn veà baùn haøng &amp; cung caáp dòch vuï (10 = 01 - 02]</t>
  </si>
  <si>
    <t>4.  Giaù voán haøng baùn</t>
  </si>
  <si>
    <t>VI.27</t>
  </si>
  <si>
    <t>5.  Lôïi nhuaän goäp veà baùn haøng &amp; cung caáp dòch vuï (20 = 10 - 11]</t>
  </si>
  <si>
    <t>6.  Doanh thu hoaït ñoäng taøi chính</t>
  </si>
  <si>
    <t>VI.26</t>
  </si>
  <si>
    <t xml:space="preserve">    Trong ñoù : doanh thu khoâng chòu thueá</t>
  </si>
  <si>
    <t>7.  Chi phí taøi chính</t>
  </si>
  <si>
    <t>VI.28</t>
  </si>
  <si>
    <t xml:space="preserve">    Trong ñoù : Chi phí laõi vay</t>
  </si>
  <si>
    <t>8.  Chi phí baùn haøng</t>
  </si>
  <si>
    <t>9.  Chi phí quaûn lyù doanh nghieäp</t>
  </si>
  <si>
    <t>10. Lôïi nhuaän thuaàn töø hoaït ñoäng kinh doanh [30 = 20 + (21-22) - (24+25)]</t>
  </si>
  <si>
    <t>11.  Thu nhaäp khaùc</t>
  </si>
  <si>
    <t>12.  Chi phí khaùc</t>
  </si>
  <si>
    <t>13.  Lôïi nhuaän khaùc (40 = 31 - 32)</t>
  </si>
  <si>
    <t>14.  Toång lôïi nhuaän keá toaùn tröôùc thueá (50 = 30 + 40)</t>
  </si>
  <si>
    <t>15.  Chi phí thueá TNDN hieän haønh</t>
  </si>
  <si>
    <t>VI.30</t>
  </si>
  <si>
    <t>16.  Chi phí thueá TNDN hoaõn laïi</t>
  </si>
  <si>
    <t>VI.31</t>
  </si>
  <si>
    <t>17.  Lôïi nhuaän sau thueá thu nhaäp doanh nghieäp (60 = 50 - 51 -5 2)</t>
  </si>
  <si>
    <t>18.  Laõi cô baûn treân coå phieáu (*)</t>
  </si>
  <si>
    <t>Laäp bieåu</t>
  </si>
  <si>
    <t>Keá toaùn tröôûng</t>
  </si>
  <si>
    <t>Toång Giaùm ñoác</t>
  </si>
  <si>
    <t>Taäp ñoaøn Daàu Khí Quoác Gia Vieät Nam</t>
  </si>
  <si>
    <t>Maãu soá: B01-DN</t>
  </si>
  <si>
    <t>Ban haønh theo QÑ 15/2006/QÑ-BTC</t>
  </si>
  <si>
    <t>Ngaøy 20/03/2006 cuûa Boä tröôûng BTC</t>
  </si>
  <si>
    <t>BAÛNG CAÂN ÑOÁI KEÁ TOAÙN</t>
  </si>
  <si>
    <t>TÀI SẢN</t>
  </si>
  <si>
    <t>Mã số</t>
  </si>
  <si>
    <t>Thuyết minh</t>
  </si>
  <si>
    <t>A - TÀI SẢN NGẤN HẠN 
      (100) = 110 + 120 + 130 + 140 + 150</t>
  </si>
  <si>
    <t>I. Tiền và các khoản tương đương tiền</t>
  </si>
  <si>
    <t xml:space="preserve">  1.Tiền </t>
  </si>
  <si>
    <t>V.01</t>
  </si>
  <si>
    <t xml:space="preserve">  2. Các khoản tương đương tiền</t>
  </si>
  <si>
    <t>II. Các khoản đầu tư tài chính ngắn hạn</t>
  </si>
  <si>
    <t>V.02</t>
  </si>
  <si>
    <t xml:space="preserve">  1. Đầu tư ngắn hạn</t>
  </si>
  <si>
    <t xml:space="preserve">  2. Dự phòng giảm giá CK đầu tư ngắn hạn (*)</t>
  </si>
  <si>
    <t>III. Các khoản phải thu</t>
  </si>
  <si>
    <t xml:space="preserve">  1. Phải thu khách hàng </t>
  </si>
  <si>
    <t xml:space="preserve">  2. Trả trước cho người bán</t>
  </si>
  <si>
    <t xml:space="preserve">  3. Phải thu nội bộ</t>
  </si>
  <si>
    <t xml:space="preserve">  4. Phải thu theo tiến độ kế hoạch HĐ xây dựng</t>
  </si>
  <si>
    <t xml:space="preserve">  5. Các khoản phải thu khác</t>
  </si>
  <si>
    <t>V.03</t>
  </si>
  <si>
    <t xml:space="preserve">  6. Dự phòng các khoản phải thu khó đòi (*)</t>
  </si>
  <si>
    <t>IV. Hàng tồn kho</t>
  </si>
  <si>
    <t xml:space="preserve">  1. Hàng tồn kho</t>
  </si>
  <si>
    <t>V.04</t>
  </si>
  <si>
    <t xml:space="preserve">  2. Dự phòng giảm giá hàng tồn kho (*)</t>
  </si>
  <si>
    <t>V. Tài sản ngắn hạn khác</t>
  </si>
  <si>
    <t xml:space="preserve">  1. Chi phí trả trước ngắn hạn </t>
  </si>
  <si>
    <t xml:space="preserve">  2. Thuế GTGT được khấu trừ</t>
  </si>
  <si>
    <t xml:space="preserve">  3. Thuế và các khoản khác phải thu của Nhà nước </t>
  </si>
  <si>
    <t>V.05</t>
  </si>
  <si>
    <t xml:space="preserve">  4. Tài sản ngắn hạn khác</t>
  </si>
  <si>
    <t>B - TÀI SẢN DÀI HẠN 
      (200 = 210 + 220 + 240 + 250 + 260)</t>
  </si>
  <si>
    <t xml:space="preserve">I- Các khoản phải thu dài hạn </t>
  </si>
  <si>
    <t xml:space="preserve">  1. Phải thu dài hạn của khách hàng</t>
  </si>
  <si>
    <t xml:space="preserve">  2. Vốn kinh doanh ở các đơn vị trực thuộc</t>
  </si>
  <si>
    <t xml:space="preserve">  3. Phải thu nội bộ dài hạn</t>
  </si>
  <si>
    <t>V.06</t>
  </si>
  <si>
    <t xml:space="preserve">  4. Phải thu dài hạn khác</t>
  </si>
  <si>
    <t>V.07</t>
  </si>
  <si>
    <t xml:space="preserve">  5. Dự phòng phải thu dài hạn khó đòi (*)</t>
  </si>
  <si>
    <t>II. Tài sản cố định</t>
  </si>
  <si>
    <t xml:space="preserve">  1. Tài sản cố định hữu hình</t>
  </si>
  <si>
    <t>V.08</t>
  </si>
  <si>
    <t xml:space="preserve">      - Nguyên giá</t>
  </si>
  <si>
    <t xml:space="preserve">      - Giá trị hao mòn luỹ kế (*)</t>
  </si>
  <si>
    <t xml:space="preserve">  2. Tài sản cố định thuê tài chính</t>
  </si>
  <si>
    <t>V.09</t>
  </si>
  <si>
    <t xml:space="preserve">  3. Tài sản cố định vô hình</t>
  </si>
  <si>
    <t>V.10</t>
  </si>
  <si>
    <t xml:space="preserve">  4. Chi phí xây dựng cơ bản dở dang</t>
  </si>
  <si>
    <t>V.11</t>
  </si>
  <si>
    <t>III. Bất động sản đầu tư</t>
  </si>
  <si>
    <t>V.12</t>
  </si>
  <si>
    <t>IV. Các khoản đầu tư tài chính dài hạn</t>
  </si>
  <si>
    <t xml:space="preserve">  1. Đầu tư vào công ty con </t>
  </si>
  <si>
    <t xml:space="preserve">  2. Đầu tư vào công ty liên kết, liên doanh</t>
  </si>
  <si>
    <t xml:space="preserve">  3. Đầu tư dài hạn khác</t>
  </si>
  <si>
    <t>V.13</t>
  </si>
  <si>
    <t xml:space="preserve">  4. Dự phòng giảm giá CK đầu tư dài hạn (*)</t>
  </si>
  <si>
    <t>V. Tài sản dài hạn khác</t>
  </si>
  <si>
    <t xml:space="preserve">  1. Chi phí trả trước dài hạn</t>
  </si>
  <si>
    <t>V.14</t>
  </si>
  <si>
    <t xml:space="preserve">  2. Tài sản thuế thu nhập hoãn lại</t>
  </si>
  <si>
    <t>V.21</t>
  </si>
  <si>
    <t xml:space="preserve">  3. Tài sản dài hạn khác</t>
  </si>
  <si>
    <t>Tổng cộng tài sản (270 = 100 + 200)</t>
  </si>
  <si>
    <t>NGUỒN VỐN</t>
  </si>
  <si>
    <t>A - NỢ PHẢI TRẢ (300 = 310 + 320)</t>
  </si>
  <si>
    <t>I. Nợ ngắn hạn</t>
  </si>
  <si>
    <t xml:space="preserve">  1. Vay và nợ ngắn hạn</t>
  </si>
  <si>
    <t>V.15</t>
  </si>
  <si>
    <t xml:space="preserve">  2. Phải trả người bán </t>
  </si>
  <si>
    <t xml:space="preserve">  3. Người mua trả tiền trước</t>
  </si>
  <si>
    <t xml:space="preserve">  4. Thuế và các khoản phải nộp Nhà nước</t>
  </si>
  <si>
    <t>V.16</t>
  </si>
  <si>
    <t xml:space="preserve">  5. Phải trả công nhân viên</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</si>
  <si>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</si>
  <si>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</si>
  <si>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</si>
  <si>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</si>
  <si>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khác</t>
  </si>
  <si>
    <t>V.18</t>
  </si>
  <si>
    <t xml:space="preserve">  10. Dự phòng phải trả ngắn hạn</t>
  </si>
  <si>
    <t>II. Nợ dài hạn</t>
  </si>
  <si>
    <t xml:space="preserve">  1. Phải trả dài hạn người bán </t>
  </si>
  <si>
    <t xml:space="preserve">  2. Phải trả dài hạn nội bộ</t>
  </si>
  <si>
    <t>V.19</t>
  </si>
  <si>
    <t xml:space="preserve">  3. Phải trả dài hạn khác</t>
  </si>
  <si>
    <t xml:space="preserve">  4. Vay và nợ dài hạn</t>
  </si>
  <si>
    <t>V.20</t>
  </si>
  <si>
    <t xml:space="preserve">  5. Thuế thu nhập hoãn lại phải trả </t>
  </si>
  <si>
    <t xml:space="preserve">  6. Dự phòng trợ cấp mất việc làm</t>
  </si>
  <si>
    <t xml:space="preserve">  7. Dự phòng phải trả dài hạn</t>
  </si>
  <si>
    <t>B - VỐN CHỦ SỞ HỮU (400 = 410 + 420)</t>
  </si>
  <si>
    <t>I. Vốn chủ sở hữu</t>
  </si>
  <si>
    <t>V.22</t>
  </si>
  <si>
    <t xml:space="preserve">  1. Vốn đầu tư của chủ sở hữu</t>
  </si>
  <si>
    <t xml:space="preserve">  2. Thặng dư vốn cổ phần</t>
  </si>
  <si>
    <t xml:space="preserve">  3. Vốn khác của chủ sở hữu</t>
  </si>
  <si>
    <t xml:space="preserve">  4. Cổ phiếu ngân quỹ</t>
  </si>
  <si>
    <t xml:space="preserve">  5. Chênh lệch đánh giá lại tài sản</t>
  </si>
  <si>
    <t xml:space="preserve">  6. Chênh lệch tỷ giá hối đoái</t>
  </si>
  <si>
    <t xml:space="preserve">  7. Quỹ đầu tư phát triển </t>
  </si>
  <si>
    <t xml:space="preserve">  8. Quỹ dự phòng tài chính</t>
  </si>
  <si>
    <t xml:space="preserve">  9. Quỹ khác thuộc vốn chủ sở hữu</t>
  </si>
  <si>
    <t xml:space="preserve">  10. Lợi nhuận chưa phân phối</t>
  </si>
  <si>
    <t xml:space="preserve">  11. Quỹ đầu tư xây dựng cơ bản</t>
  </si>
  <si>
    <t>II. Nguồn kinh phí và quỹ khác</t>
  </si>
  <si>
    <t xml:space="preserve">  1. Quỹ khen thưởng, phúc lợi</t>
  </si>
  <si>
    <t xml:space="preserve">  2. Nguồn kinh phí </t>
  </si>
  <si>
    <t>V.23</t>
  </si>
  <si>
    <t xml:space="preserve">  3. Nguồn kinh phí đã hình thành TSCĐ</t>
  </si>
  <si>
    <t>Tổng cộng nguồn vốn (430 = 300 + 400)</t>
  </si>
  <si>
    <t>TAØI KHOAÛN NGOAØI BAÛNG</t>
  </si>
  <si>
    <t>NOÄI DUNG</t>
  </si>
  <si>
    <t>Taøi saûn coá ñònh thueâ ngoaøi</t>
  </si>
  <si>
    <t>Vaät tö haøng hoaù nhaän giöõ hoä, nhaän gia coâng</t>
  </si>
  <si>
    <t>Haøng hoaù nhaän baùn hoä, kyù göûi</t>
  </si>
  <si>
    <t>Nôï khoù ñoøi ñaõ xöû lyù</t>
  </si>
  <si>
    <t>Ngoaïi teä caùc loaïi :</t>
  </si>
  <si>
    <t xml:space="preserve"> - USD</t>
  </si>
  <si>
    <t xml:space="preserve"> - Baûng Anh</t>
  </si>
  <si>
    <t xml:space="preserve"> - Euro</t>
  </si>
  <si>
    <t xml:space="preserve"> - Yeân Nhaät</t>
  </si>
  <si>
    <t>Haïn möùc kinh phí</t>
  </si>
  <si>
    <t>Nguoàn voán khaáu hao cô baûn</t>
  </si>
  <si>
    <t xml:space="preserve">             Laäp bieåu                                           Keá toaùn tröôûng</t>
  </si>
  <si>
    <t>Nguyeãn Höõu Thaønh</t>
  </si>
  <si>
    <t>Leâ Khieâm</t>
  </si>
  <si>
    <t>Mẫu CBTT - 03</t>
  </si>
  <si>
    <t>BAÙO CAÙO TAØI CHÍNH TOÙM TAÉT</t>
  </si>
  <si>
    <t>I.</t>
  </si>
  <si>
    <t>BẢNG CÂN ĐỐI KẾ TOÁN</t>
  </si>
  <si>
    <t>STT</t>
  </si>
  <si>
    <t>Nội dung</t>
  </si>
  <si>
    <t>I</t>
  </si>
  <si>
    <t>Tài sản ngắn hạn</t>
  </si>
  <si>
    <t>Tiền và các khoản tương đương tiền</t>
  </si>
  <si>
    <t>Các khoản đầu tư tài chính ngắn hạn</t>
  </si>
  <si>
    <t>Hàng tồn kho</t>
  </si>
  <si>
    <t>Tài sản ngắn hạn khác</t>
  </si>
  <si>
    <t>II</t>
  </si>
  <si>
    <t>Tài sản dài hạn</t>
  </si>
  <si>
    <t xml:space="preserve">Các khoản phải thu dài hạn </t>
  </si>
  <si>
    <t>Tài sản cố định</t>
  </si>
  <si>
    <t>-</t>
  </si>
  <si>
    <t>Tài sản cố định hữu hình</t>
  </si>
  <si>
    <t>Tài sản cố định thuê tài chính</t>
  </si>
  <si>
    <t>Tài sản cố định vô hình</t>
  </si>
  <si>
    <t>Chi phí xây dựng cơ bản dở dang</t>
  </si>
  <si>
    <t>Bất động sản đầu tư</t>
  </si>
  <si>
    <t>Các khoản đầu tư tài chính dài hạn</t>
  </si>
  <si>
    <t>Tài sản dài hạn khác</t>
  </si>
  <si>
    <t>III</t>
  </si>
  <si>
    <t>TỔNG CỘNG TÀI SẢN</t>
  </si>
  <si>
    <t>IV</t>
  </si>
  <si>
    <t>Nợ phải trả</t>
  </si>
  <si>
    <t>Nợ ngắn hạn</t>
  </si>
  <si>
    <t>Nợ dài hạn</t>
  </si>
  <si>
    <t>V</t>
  </si>
  <si>
    <t>Vốn chủ sở hữu</t>
  </si>
  <si>
    <t>Vốn khác của chủ sở hữu</t>
  </si>
  <si>
    <t>Cổ phiếu ngân quỹ</t>
  </si>
  <si>
    <t xml:space="preserve">Quỹ đầu tư phát triển </t>
  </si>
  <si>
    <t>Lợi nhuận chưa phân phối</t>
  </si>
  <si>
    <t>Quỹ đầu tư xây dựng cơ bản</t>
  </si>
  <si>
    <t>Nguồn kinh phí và quỹ khác</t>
  </si>
  <si>
    <t>Quỹ khen thưởng, phúc lợi</t>
  </si>
  <si>
    <t xml:space="preserve">Nguồn kinh phí </t>
  </si>
  <si>
    <t>Nguồn kinh phí đã hình thành TSCĐ</t>
  </si>
  <si>
    <t>VI</t>
  </si>
  <si>
    <t>TỔNG CỘNG NGUỒN VỐN</t>
  </si>
  <si>
    <t>II.</t>
  </si>
  <si>
    <t>KEÁT QUAÛ HOAÏT ÑOÄNG KINH DOANH</t>
  </si>
  <si>
    <t>Chæ tieâu</t>
  </si>
  <si>
    <t>Kyø baùo caùo</t>
  </si>
  <si>
    <t>Luõy keá</t>
  </si>
  <si>
    <t>Doanh thu baùn haøng vaø cung caáp dòch vuï</t>
  </si>
  <si>
    <t>Caùc khoaûn giaõm tröø doanh thu</t>
  </si>
  <si>
    <t>Doanh thu thuaàn veà baùn haøng &amp; cung caáp dòch vuï</t>
  </si>
  <si>
    <t>Giaù voán haøng baùn</t>
  </si>
  <si>
    <t>Lôïi nhuaän goäp veà baùn haøng &amp; cung caáp dòch vuï</t>
  </si>
  <si>
    <t>Doanh thu hoaït ñoäng taøi chính</t>
  </si>
  <si>
    <t>Chi phí taøi chính</t>
  </si>
  <si>
    <t>Chi phí baùn haøng</t>
  </si>
  <si>
    <t>Chi phí quaûn lyù doanh nghieäp</t>
  </si>
  <si>
    <t>Lôïi nhuaän thuaàn töø hoaït ñoäng kinh doanh</t>
  </si>
  <si>
    <t>Thu nhaäp khaùc</t>
  </si>
  <si>
    <t>Chi phí khaùc</t>
  </si>
  <si>
    <t>Lôïi nhuaän khaùc</t>
  </si>
  <si>
    <t xml:space="preserve">Toång lôïi nhuaän keá toaùn tröôùc thueá </t>
  </si>
  <si>
    <t>Chi phí thueá TNDN hieän haønh</t>
  </si>
  <si>
    <t>Chi phí thueá TNDN hoaõn laïi</t>
  </si>
  <si>
    <t>Lôïi nhuaän sau thueá thu nhaäp doanh nghieäp</t>
  </si>
  <si>
    <t>Laõi cô baûn treân coå phieáu</t>
  </si>
  <si>
    <t>III.</t>
  </si>
  <si>
    <t>CAÙC CHÆ TIEÂU TAØI CHÍNH CÔ BAÛN</t>
  </si>
  <si>
    <t>TOÅNG GIAÙM ÑOÁC</t>
  </si>
  <si>
    <t>6 thaùng 2007</t>
  </si>
  <si>
    <t>(Baûn caùo baïch)</t>
  </si>
  <si>
    <t>Luõy keá 9 thaùng 2007</t>
  </si>
  <si>
    <t>(theo Baûn caùo baïch)</t>
  </si>
  <si>
    <t>CL 9 thaùng 2007</t>
  </si>
  <si>
    <t>CL  6 thaùng 2007</t>
  </si>
  <si>
    <t>test</t>
  </si>
  <si>
    <t>Quyù I/07</t>
  </si>
  <si>
    <t>Quyù II/07</t>
  </si>
  <si>
    <t>Quyù III/07</t>
  </si>
  <si>
    <t>Quyù I/06</t>
  </si>
  <si>
    <t>Quyù II/06</t>
  </si>
  <si>
    <t>Quyù III/06</t>
  </si>
  <si>
    <t>BAÙO CAÙO LÖU CHUYEÅN TIEÀN TEÄ GIÖÕA NIEÂN ÑOÄ</t>
  </si>
  <si>
    <t>Luyõ keá töø ñaàu naêm
 ñeán cuoái quyù naøy</t>
  </si>
  <si>
    <t>MAÕ 
SOÁ</t>
  </si>
  <si>
    <t>Maãu soá B 03a-DN</t>
  </si>
  <si>
    <t xml:space="preserve">Người lập biểu                                  </t>
  </si>
  <si>
    <t xml:space="preserve"> Kế toán trưởng </t>
  </si>
  <si>
    <t>Lê Khiêm</t>
  </si>
  <si>
    <t>Các khoản phải thu ngắn hạn</t>
  </si>
  <si>
    <t>TP. HCM Ngày 28 tháng 01 năm 2008</t>
  </si>
  <si>
    <t>Đào Văn Đại</t>
  </si>
  <si>
    <t>Ñaøo Vaên Ñaïi</t>
  </si>
  <si>
    <t>s</t>
  </si>
  <si>
    <t>Quí IV naêm 2007</t>
  </si>
  <si>
    <t>Đào Văn Đại                                                          Lê Khiêm</t>
  </si>
  <si>
    <t>Taïi ngaøy 31 thaùng 03 naêm 2008</t>
  </si>
  <si>
    <t>Ngaøy 9 thaùng 04 naêm 2008</t>
  </si>
  <si>
    <t xml:space="preserve">        Ñaøo Vaên Ñaïi                                   Leâ Khieâm</t>
  </si>
  <si>
    <t>Ngaøy 09  thaùng  04  naêm  2008</t>
  </si>
  <si>
    <t>Quyù I naêm 2008</t>
  </si>
  <si>
    <t>Quyù I</t>
  </si>
  <si>
    <t>Naêm 2008</t>
  </si>
  <si>
    <t xml:space="preserve"> Quý 1 năm 2008</t>
  </si>
  <si>
    <t>- Dự án 12 Trương Công Định</t>
  </si>
  <si>
    <t>TP. HCM Ngày 09 tháng 04 năm 2008</t>
  </si>
  <si>
    <t>Quí I naêm 2008</t>
  </si>
  <si>
    <t>Quyù I/08</t>
  </si>
  <si>
    <t>Luõy keá  2008</t>
  </si>
  <si>
    <t>Luõy keá 2007</t>
  </si>
  <si>
    <t>Toång soá thueá coøn phaûi noäp  naêm tröôùc chuyeån sang naêm nay :</t>
  </si>
  <si>
    <t>Trong ñoù : Thueá thu nhaäp doanh nghieäp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</si>
</sst>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_-;_-* &quot;-&quot;??_$_-;_-@_-"/>
    <numFmt numFmtId="165" formatCode="_-* #,##0_$_-;\-* #,##0_$_-;_-* &quot;-&quot;??_$_-;_-@_-"/>
    <numFmt numFmtId="166" formatCode="_(* #,##0_);_(* \(#,##0\);_(* &quot;-&quot;??_);_(@_)"/>
    <numFmt numFmtId="167" formatCode="00"/>
    <numFmt numFmtId="168" formatCode="_-* #,##0.0000_$_-;\-* #,##0.0000_$_-;_-* &quot;-&quot;??_$_-;_-@_-"/>
    <numFmt numFmtId="169" formatCode="_(* #,##0.00_);_(* \(#,##0.00\);_(* &quot;-&quot;_);_(@_)"/>
    <numFmt numFmtId="170" formatCode="_(* #,##0.0_);_(* \(#,##0.0\);_(* &quot;-&quot;??_);_(@_)"/>
    <numFmt numFmtId="171" formatCode="0.0%"/>
    <numFmt numFmtId="172" formatCode="_(* #,##0.000_);_(* \(#,##0.000\);_(* &quot;-&quot;??_);_(@_)"/>
    <numFmt numFmtId="173" formatCode="_(* #,##0.0000_);_(* \(#,##0.0000\);_(* &quot;-&quot;??_);_(@_)"/>
  </numFmts>
  <fonts count="102">
    <font>
      <sz val="11"/>
      <color theme="1"/>
      <name val="Calibri"/>
      <family val="2"/>
    </font>
    <font>
      <sz val="11"/>
      <color indexed="8"/>
      <name val="Calibri"/>
      <family val="2"/>
    </font>
    <font>
      <sz val="12"/>
      <color indexed="8"/>
      <name val="Times New Roman"/>
      <family val="1"/>
    </font>
    <font>
      <b/>
      <sz val="16"/>
      <color indexed="8"/>
      <name val="Times New Roman"/>
      <family val="1"/>
    </font>
    <font>
      <b/>
      <sz val="12"/>
      <color indexed="8"/>
      <name val="Times New Roman"/>
      <family val="1"/>
    </font>
    <font>
      <sz val="13"/>
      <name val="Times New Roman"/>
      <family val="1"/>
    </font>
    <font>
      <sz val="13"/>
      <name val="VNI-Avo"/>
      <family val="0"/>
    </font>
    <font>
      <sz val="13"/>
      <name val="VNI-Times"/>
      <family val="0"/>
    </font>
    <font>
      <b/>
      <sz val="13"/>
      <name val="Times New Roman"/>
      <family val="1"/>
    </font>
    <font>
      <sz val="13"/>
      <color indexed="8"/>
      <name val="Times New Roman"/>
      <family val="1"/>
    </font>
    <font>
      <b/>
      <sz val="13"/>
      <color indexed="8"/>
      <name val="Times New Roman"/>
      <family val="1"/>
    </font>
    <font>
      <sz val="10"/>
      <name val="VNI-Avo"/>
      <family val="0"/>
    </font>
    <font>
      <sz val="12"/>
      <name val="VNI-Avo"/>
      <family val="0"/>
    </font>
    <font>
      <b/>
      <sz val="12"/>
      <name val="Times New Roman"/>
      <family val="1"/>
    </font>
    <font>
      <sz val="13"/>
      <color indexed="10"/>
      <name val="Times New Roman"/>
      <family val="1"/>
    </font>
    <font>
      <sz val="12"/>
      <name val="Times New Roman"/>
      <family val="1"/>
    </font>
    <font>
      <b/>
      <sz val="10"/>
      <name val="VNI-Avo"/>
      <family val="0"/>
    </font>
    <font>
      <sz val="10"/>
      <color indexed="10"/>
      <name val="VNI-Avo"/>
      <family val="0"/>
    </font>
    <font>
      <b/>
      <sz val="13"/>
      <name val="VNI-Avo"/>
      <family val="0"/>
    </font>
    <font>
      <sz val="13"/>
      <color indexed="10"/>
      <name val="VNI-Avo"/>
      <family val="0"/>
    </font>
    <font>
      <i/>
      <sz val="13"/>
      <color indexed="8"/>
      <name val="Times New Roman"/>
      <family val="1"/>
    </font>
    <font>
      <i/>
      <sz val="10"/>
      <color indexed="8"/>
      <name val="Times New Roman"/>
      <family val="1"/>
    </font>
    <font>
      <b/>
      <i/>
      <sz val="10"/>
      <color indexed="8"/>
      <name val="Times New Roman"/>
      <family val="1"/>
    </font>
    <font>
      <b/>
      <sz val="14"/>
      <name val="Vni-avo"/>
      <family val="0"/>
    </font>
    <font>
      <b/>
      <sz val="12"/>
      <name val="VNI-Avo"/>
      <family val="0"/>
    </font>
    <font>
      <i/>
      <sz val="10"/>
      <name val="VNI-Avo"/>
      <family val="0"/>
    </font>
    <font>
      <b/>
      <i/>
      <sz val="12"/>
      <name val="VNI-Avo"/>
      <family val="0"/>
    </font>
    <font>
      <b/>
      <i/>
      <sz val="9"/>
      <name val="VNI-Avo"/>
      <family val="0"/>
    </font>
    <font>
      <b/>
      <i/>
      <sz val="10"/>
      <name val="VNI-Avo"/>
      <family val="0"/>
    </font>
    <font>
      <b/>
      <sz val="12"/>
      <color indexed="10"/>
      <name val="VNI-Avo"/>
      <family val="0"/>
    </font>
    <font>
      <sz val="9"/>
      <name val="VNI-Times"/>
      <family val="0"/>
    </font>
    <font>
      <b/>
      <sz val="14"/>
      <name val="VNI-Times"/>
      <family val="0"/>
    </font>
    <font>
      <b/>
      <sz val="10"/>
      <name val="VNI-Times"/>
      <family val="0"/>
    </font>
    <font>
      <b/>
      <i/>
      <sz val="10"/>
      <name val="VNI-Times"/>
      <family val="0"/>
    </font>
    <font>
      <i/>
      <sz val="10"/>
      <name val="VNI-Times"/>
      <family val="0"/>
    </font>
    <font>
      <i/>
      <sz val="9"/>
      <name val="VNI-Times"/>
      <family val="0"/>
    </font>
    <font>
      <sz val="10"/>
      <name val="VNI-Times"/>
      <family val="0"/>
    </font>
    <font>
      <b/>
      <sz val="10"/>
      <color indexed="10"/>
      <name val="VNI-Times"/>
      <family val="0"/>
    </font>
    <font>
      <b/>
      <sz val="9"/>
      <name val="VNI-Avo"/>
      <family val="0"/>
    </font>
    <font>
      <sz val="9"/>
      <name val="VNI-Avo"/>
      <family val="0"/>
    </font>
    <font>
      <b/>
      <sz val="16"/>
      <name val="VNI-Avo"/>
      <family val="0"/>
    </font>
    <font>
      <sz val="11"/>
      <color indexed="8"/>
      <name val="Times New Roman"/>
      <family val="1"/>
    </font>
    <font>
      <sz val="10"/>
      <color indexed="9"/>
      <name val="VNI-Avo"/>
      <family val="0"/>
    </font>
    <font>
      <b/>
      <sz val="9"/>
      <name val="VNI-Times"/>
      <family val="0"/>
    </font>
    <font>
      <b/>
      <sz val="16"/>
      <name val="VNI-Times"/>
      <family val="0"/>
    </font>
    <font>
      <b/>
      <sz val="12"/>
      <name val="VNI-Times"/>
      <family val="0"/>
    </font>
    <font>
      <sz val="12"/>
      <name val="VNI-Times"/>
      <family val="0"/>
    </font>
    <font>
      <sz val="12"/>
      <color indexed="10"/>
      <name val="VNI-Times"/>
      <family val="0"/>
    </font>
    <font>
      <sz val="9"/>
      <name val="Tahoma"/>
      <family val="0"/>
    </font>
    <font>
      <b/>
      <sz val="9"/>
      <name val="Tahoma"/>
      <family val="0"/>
    </font>
    <font>
      <b/>
      <sz val="11"/>
      <color indexed="8"/>
      <name val="Calibri"/>
      <family val="2"/>
    </font>
    <font>
      <sz val="13"/>
      <color indexed="12"/>
      <name val="Times New Roman"/>
      <family val="1"/>
    </font>
    <font>
      <sz val="11"/>
      <color indexed="8"/>
      <name val="VNI-Times"/>
      <family val="0"/>
    </font>
    <font>
      <b/>
      <sz val="11"/>
      <color indexed="8"/>
      <name val="VNI-Times"/>
      <family val="0"/>
    </font>
    <font>
      <b/>
      <sz val="11"/>
      <color indexed="8"/>
      <name val="Times New Roman"/>
      <family val="1"/>
    </font>
    <font>
      <sz val="12"/>
      <color indexed="8"/>
      <name val="VNI-Times"/>
      <family val="0"/>
    </font>
    <font>
      <b/>
      <sz val="12"/>
      <color indexed="8"/>
      <name val="VNI-Times"/>
      <family val="0"/>
    </font>
    <font>
      <sz val="11"/>
      <color indexed="8"/>
      <name val="VNI-Avo"/>
      <family val="0"/>
    </font>
    <font>
      <b/>
      <sz val="11"/>
      <color indexed="8"/>
      <name val="VNI-Avo"/>
      <family val="0"/>
    </font>
    <font>
      <b/>
      <sz val="11"/>
      <name val="VNI-Times"/>
      <family val="0"/>
    </font>
    <font>
      <i/>
      <sz val="11"/>
      <name val="VNI-Times"/>
      <family val="0"/>
    </font>
    <font>
      <b/>
      <i/>
      <sz val="11"/>
      <name val="VNI-Times"/>
      <family val="0"/>
    </font>
    <font>
      <sz val="11"/>
      <name val="VNI-Times"/>
      <family val="0"/>
    </font>
    <font>
      <b/>
      <i/>
      <sz val="12"/>
      <color indexed="8"/>
      <name val="Times New Roman"/>
      <family val="1"/>
    </font>
    <font>
      <b/>
      <i/>
      <sz val="13"/>
      <color indexed="8"/>
      <name val="Times New Roman"/>
      <family val="1"/>
    </font>
    <font>
      <sz val="8"/>
      <name val="Calibri"/>
      <family val="2"/>
    </font>
    <font>
      <b/>
      <sz val="10"/>
      <color indexed="10"/>
      <name val="VNI-Avo"/>
      <family val="0"/>
    </font>
    <font>
      <sz val="10"/>
      <color indexed="12"/>
      <name val="VNI-Avo"/>
      <family val="0"/>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hair"/>
    </border>
    <border>
      <left>
        <color indexed="63"/>
      </left>
      <right style="thin"/>
      <top style="thin"/>
      <bottom style="thin"/>
    </border>
    <border>
      <left style="thin"/>
      <right style="thin"/>
      <top>
        <color indexed="63"/>
      </top>
      <bottom>
        <color indexed="63"/>
      </bottom>
    </border>
    <border>
      <left>
        <color indexed="63"/>
      </left>
      <right style="thin"/>
      <top style="hair"/>
      <bottom style="hair"/>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color indexed="63"/>
      </top>
      <bottom style="hair"/>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4" fontId="1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9" fillId="0" borderId="0" applyNumberFormat="0" applyFill="0" applyBorder="0" applyAlignment="0" applyProtection="0"/>
    <xf numFmtId="0" fontId="6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68"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11" fillId="0" borderId="0">
      <alignment/>
      <protection/>
    </xf>
    <xf numFmtId="0" fontId="1" fillId="32" borderId="7" applyNumberFormat="0" applyFont="0" applyAlignment="0" applyProtection="0"/>
    <xf numFmtId="0" fontId="97" fillId="27" borderId="8" applyNumberFormat="0" applyAlignment="0" applyProtection="0"/>
    <xf numFmtId="9" fontId="1"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598">
    <xf numFmtId="0" fontId="0" fillId="0" borderId="0" xfId="0" applyFont="1" applyAlignment="1">
      <alignment/>
    </xf>
    <xf numFmtId="0" fontId="2" fillId="0" borderId="0" xfId="0" applyFont="1" applyAlignment="1">
      <alignment horizontal="justify"/>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xf>
    <xf numFmtId="0" fontId="8" fillId="0" borderId="0" xfId="0" applyFont="1" applyAlignment="1">
      <alignment horizontal="justify"/>
    </xf>
    <xf numFmtId="0" fontId="8" fillId="0" borderId="0" xfId="0" applyFont="1" applyAlignment="1">
      <alignment horizontal="left" vertical="center" wrapText="1"/>
    </xf>
    <xf numFmtId="0" fontId="5" fillId="0" borderId="0" xfId="0" applyFont="1" applyAlignment="1" quotePrefix="1">
      <alignment horizontal="justify"/>
    </xf>
    <xf numFmtId="0" fontId="5" fillId="0" borderId="0" xfId="0" applyFont="1" applyAlignment="1" quotePrefix="1">
      <alignment horizontal="left" vertical="center" wrapText="1"/>
    </xf>
    <xf numFmtId="0" fontId="9" fillId="0" borderId="0" xfId="0" applyFont="1" applyAlignment="1" quotePrefix="1">
      <alignment horizontal="justify"/>
    </xf>
    <xf numFmtId="0" fontId="9" fillId="0" borderId="0" xfId="0" applyFont="1" applyAlignment="1" quotePrefix="1">
      <alignment horizontal="justify" vertical="center" wrapText="1"/>
    </xf>
    <xf numFmtId="0" fontId="10" fillId="0" borderId="0" xfId="0" applyFont="1" applyAlignment="1">
      <alignment horizontal="justify"/>
    </xf>
    <xf numFmtId="0" fontId="10" fillId="0" borderId="0" xfId="0" applyFont="1" applyAlignment="1">
      <alignment horizontal="left" vertical="center" wrapText="1"/>
    </xf>
    <xf numFmtId="0" fontId="9" fillId="0" borderId="0" xfId="0" applyFont="1" applyAlignment="1">
      <alignment horizontal="justify"/>
    </xf>
    <xf numFmtId="0" fontId="9" fillId="0" borderId="0" xfId="0" applyFont="1" applyAlignment="1">
      <alignment horizontal="left" vertical="center" wrapText="1"/>
    </xf>
    <xf numFmtId="0" fontId="7" fillId="0" borderId="0" xfId="0" applyFont="1" applyAlignment="1">
      <alignment horizontal="justify"/>
    </xf>
    <xf numFmtId="3" fontId="10" fillId="0" borderId="0" xfId="0" applyNumberFormat="1" applyFont="1" applyAlignment="1">
      <alignment vertical="center" wrapText="1"/>
    </xf>
    <xf numFmtId="3" fontId="10" fillId="0" borderId="0" xfId="42" applyNumberFormat="1" applyFont="1" applyAlignment="1">
      <alignment vertical="center" wrapText="1"/>
    </xf>
    <xf numFmtId="3" fontId="10" fillId="0" borderId="10" xfId="0" applyNumberFormat="1" applyFont="1" applyBorder="1" applyAlignment="1">
      <alignment vertical="top" wrapText="1"/>
    </xf>
    <xf numFmtId="3" fontId="10" fillId="0" borderId="10" xfId="42" applyNumberFormat="1" applyFont="1" applyBorder="1" applyAlignment="1">
      <alignment horizontal="center" vertical="top" wrapText="1"/>
    </xf>
    <xf numFmtId="3" fontId="9" fillId="0" borderId="11" xfId="0" applyNumberFormat="1" applyFont="1" applyBorder="1" applyAlignment="1">
      <alignment vertical="top" wrapText="1"/>
    </xf>
    <xf numFmtId="3" fontId="9" fillId="0" borderId="11" xfId="42" applyNumberFormat="1" applyFont="1" applyBorder="1" applyAlignment="1">
      <alignment vertical="top" wrapText="1"/>
    </xf>
    <xf numFmtId="3" fontId="9" fillId="0" borderId="12" xfId="0" applyNumberFormat="1" applyFont="1" applyBorder="1" applyAlignment="1">
      <alignment vertical="top" wrapText="1"/>
    </xf>
    <xf numFmtId="3" fontId="9" fillId="0" borderId="13" xfId="0" applyNumberFormat="1" applyFont="1" applyBorder="1" applyAlignment="1">
      <alignment vertical="top" wrapText="1"/>
    </xf>
    <xf numFmtId="3" fontId="9" fillId="0" borderId="10" xfId="0" applyNumberFormat="1" applyFont="1" applyBorder="1" applyAlignment="1">
      <alignment vertical="top" wrapText="1"/>
    </xf>
    <xf numFmtId="3" fontId="10" fillId="0" borderId="10" xfId="42" applyNumberFormat="1" applyFont="1" applyBorder="1" applyAlignment="1">
      <alignment vertical="top" wrapText="1"/>
    </xf>
    <xf numFmtId="3" fontId="9" fillId="0" borderId="14" xfId="0" applyNumberFormat="1" applyFont="1" applyBorder="1" applyAlignment="1">
      <alignment vertical="top" wrapText="1"/>
    </xf>
    <xf numFmtId="3" fontId="9" fillId="0" borderId="11" xfId="0" applyNumberFormat="1" applyFont="1" applyBorder="1" applyAlignment="1" quotePrefix="1">
      <alignment vertical="top" wrapText="1"/>
    </xf>
    <xf numFmtId="3" fontId="9" fillId="0" borderId="12" xfId="0" applyNumberFormat="1" applyFont="1" applyBorder="1" applyAlignment="1" quotePrefix="1">
      <alignment vertical="top" wrapText="1"/>
    </xf>
    <xf numFmtId="3" fontId="9" fillId="0" borderId="12" xfId="42" applyNumberFormat="1" applyFont="1" applyBorder="1" applyAlignment="1">
      <alignment vertical="top" wrapText="1"/>
    </xf>
    <xf numFmtId="3" fontId="10" fillId="0" borderId="10" xfId="0" applyNumberFormat="1" applyFont="1" applyBorder="1" applyAlignment="1">
      <alignment horizontal="center" vertical="top" wrapText="1"/>
    </xf>
    <xf numFmtId="3" fontId="10" fillId="0" borderId="14" xfId="0" applyNumberFormat="1" applyFont="1" applyBorder="1" applyAlignment="1">
      <alignment horizontal="center" vertical="top" wrapText="1"/>
    </xf>
    <xf numFmtId="3" fontId="10" fillId="0" borderId="14" xfId="42" applyNumberFormat="1" applyFont="1" applyBorder="1" applyAlignment="1">
      <alignment vertical="top" wrapText="1"/>
    </xf>
    <xf numFmtId="3" fontId="9" fillId="0" borderId="12" xfId="0" applyNumberFormat="1" applyFont="1" applyBorder="1" applyAlignment="1">
      <alignment horizontal="justify"/>
    </xf>
    <xf numFmtId="3" fontId="2" fillId="0" borderId="12" xfId="0" applyNumberFormat="1" applyFont="1" applyBorder="1" applyAlignment="1">
      <alignment horizontal="justify"/>
    </xf>
    <xf numFmtId="3" fontId="9" fillId="0" borderId="15" xfId="0" applyNumberFormat="1" applyFont="1" applyBorder="1" applyAlignment="1">
      <alignment horizontal="justify"/>
    </xf>
    <xf numFmtId="3" fontId="9" fillId="0" borderId="16" xfId="0" applyNumberFormat="1" applyFont="1" applyBorder="1" applyAlignment="1">
      <alignment horizontal="justify"/>
    </xf>
    <xf numFmtId="3" fontId="9" fillId="0" borderId="14" xfId="42" applyNumberFormat="1" applyFont="1" applyBorder="1" applyAlignment="1">
      <alignment vertical="top" wrapText="1"/>
    </xf>
    <xf numFmtId="3" fontId="9" fillId="0" borderId="10" xfId="42" applyNumberFormat="1" applyFont="1" applyBorder="1" applyAlignment="1">
      <alignment vertical="top" wrapText="1"/>
    </xf>
    <xf numFmtId="3" fontId="9" fillId="0" borderId="17" xfId="42" applyNumberFormat="1" applyFont="1" applyBorder="1" applyAlignment="1">
      <alignment vertical="top" wrapText="1"/>
    </xf>
    <xf numFmtId="0" fontId="10" fillId="0" borderId="0" xfId="0" applyFont="1" applyAlignment="1">
      <alignment horizontal="left"/>
    </xf>
    <xf numFmtId="3" fontId="12" fillId="0" borderId="0" xfId="42" applyNumberFormat="1" applyFont="1" applyAlignment="1">
      <alignment/>
    </xf>
    <xf numFmtId="3" fontId="4" fillId="0" borderId="18" xfId="42" applyNumberFormat="1" applyFont="1" applyBorder="1" applyAlignment="1">
      <alignment horizontal="center" vertical="top" wrapText="1"/>
    </xf>
    <xf numFmtId="0" fontId="10" fillId="0" borderId="18" xfId="0" applyFont="1" applyBorder="1" applyAlignment="1">
      <alignment horizontal="center" vertical="top" wrapText="1"/>
    </xf>
    <xf numFmtId="3" fontId="4" fillId="0" borderId="12" xfId="42" applyNumberFormat="1" applyFont="1" applyBorder="1" applyAlignment="1">
      <alignment vertical="top" wrapText="1"/>
    </xf>
    <xf numFmtId="0" fontId="9" fillId="0" borderId="12" xfId="0" applyFont="1" applyBorder="1" applyAlignment="1">
      <alignment vertical="top" wrapText="1"/>
    </xf>
    <xf numFmtId="3" fontId="13" fillId="0" borderId="12" xfId="42" applyNumberFormat="1" applyFont="1" applyBorder="1" applyAlignment="1">
      <alignment vertical="top" wrapText="1"/>
    </xf>
    <xf numFmtId="0" fontId="9" fillId="0" borderId="12" xfId="0" applyFont="1" applyBorder="1" applyAlignment="1" quotePrefix="1">
      <alignment vertical="top" wrapText="1"/>
    </xf>
    <xf numFmtId="3" fontId="2" fillId="0" borderId="12" xfId="42" applyNumberFormat="1" applyFont="1" applyBorder="1" applyAlignment="1">
      <alignment vertical="top" wrapText="1"/>
    </xf>
    <xf numFmtId="0" fontId="14" fillId="0" borderId="12" xfId="0" applyFont="1" applyBorder="1" applyAlignment="1">
      <alignment vertical="top" wrapText="1"/>
    </xf>
    <xf numFmtId="0" fontId="10" fillId="0" borderId="12" xfId="0" applyFont="1" applyBorder="1" applyAlignment="1">
      <alignment horizontal="center" vertical="top" wrapText="1"/>
    </xf>
    <xf numFmtId="0" fontId="5" fillId="0" borderId="12" xfId="0" applyFont="1" applyBorder="1" applyAlignment="1">
      <alignment vertical="top" wrapText="1"/>
    </xf>
    <xf numFmtId="0" fontId="9" fillId="0" borderId="15" xfId="0" applyFont="1" applyBorder="1" applyAlignment="1" quotePrefix="1">
      <alignment vertical="top" wrapText="1"/>
    </xf>
    <xf numFmtId="0" fontId="2" fillId="0" borderId="18" xfId="0" applyFont="1" applyBorder="1" applyAlignment="1">
      <alignment vertical="center" wrapText="1"/>
    </xf>
    <xf numFmtId="3" fontId="2" fillId="0" borderId="18" xfId="42" applyNumberFormat="1" applyFont="1" applyBorder="1" applyAlignment="1">
      <alignment vertical="top"/>
    </xf>
    <xf numFmtId="3" fontId="2" fillId="0" borderId="18" xfId="42" applyNumberFormat="1" applyFont="1" applyBorder="1" applyAlignment="1">
      <alignment vertical="top" wrapText="1"/>
    </xf>
    <xf numFmtId="0" fontId="2" fillId="0" borderId="12" xfId="0" applyFont="1" applyBorder="1" applyAlignment="1">
      <alignment vertical="center" wrapText="1"/>
    </xf>
    <xf numFmtId="3" fontId="2" fillId="0" borderId="12" xfId="42" applyNumberFormat="1" applyFont="1" applyBorder="1" applyAlignment="1">
      <alignment vertical="center"/>
    </xf>
    <xf numFmtId="3" fontId="2" fillId="0" borderId="12" xfId="42" applyNumberFormat="1" applyFont="1" applyBorder="1" applyAlignment="1">
      <alignment vertical="center" wrapText="1"/>
    </xf>
    <xf numFmtId="0" fontId="2" fillId="0" borderId="15" xfId="0" applyFont="1" applyBorder="1" applyAlignment="1">
      <alignment vertical="center" wrapText="1"/>
    </xf>
    <xf numFmtId="3" fontId="2" fillId="0" borderId="15" xfId="42" applyNumberFormat="1" applyFont="1" applyBorder="1" applyAlignment="1">
      <alignment vertical="center"/>
    </xf>
    <xf numFmtId="3" fontId="2" fillId="0" borderId="15" xfId="42" applyNumberFormat="1" applyFont="1" applyBorder="1" applyAlignment="1">
      <alignment vertical="top" wrapText="1"/>
    </xf>
    <xf numFmtId="0" fontId="11" fillId="0" borderId="0" xfId="58">
      <alignment/>
      <protection/>
    </xf>
    <xf numFmtId="0" fontId="9" fillId="0" borderId="0" xfId="58" applyFont="1" applyAlignment="1">
      <alignment horizontal="justify"/>
      <protection/>
    </xf>
    <xf numFmtId="0" fontId="6" fillId="0" borderId="0" xfId="58" applyFont="1">
      <alignment/>
      <protection/>
    </xf>
    <xf numFmtId="0" fontId="10" fillId="0" borderId="10" xfId="58" applyFont="1" applyBorder="1" applyAlignment="1">
      <alignment horizontal="center" vertical="center" wrapText="1"/>
      <protection/>
    </xf>
    <xf numFmtId="0" fontId="10" fillId="0" borderId="10" xfId="58" applyFont="1" applyBorder="1" applyAlignment="1">
      <alignment horizontal="center" vertical="top" wrapText="1"/>
      <protection/>
    </xf>
    <xf numFmtId="0" fontId="4" fillId="0" borderId="10" xfId="58" applyFont="1" applyBorder="1" applyAlignment="1">
      <alignment horizontal="center" vertical="center" wrapText="1"/>
      <protection/>
    </xf>
    <xf numFmtId="0" fontId="10" fillId="0" borderId="18" xfId="58" applyFont="1" applyBorder="1" applyAlignment="1">
      <alignment vertical="top"/>
      <protection/>
    </xf>
    <xf numFmtId="0" fontId="4" fillId="0" borderId="18" xfId="58" applyFont="1" applyBorder="1" applyAlignment="1">
      <alignment vertical="top"/>
      <protection/>
    </xf>
    <xf numFmtId="0" fontId="9" fillId="0" borderId="12" xfId="58" applyFont="1" applyBorder="1" applyAlignment="1">
      <alignment vertical="top"/>
      <protection/>
    </xf>
    <xf numFmtId="0" fontId="2" fillId="0" borderId="12" xfId="58" applyFont="1" applyBorder="1" applyAlignment="1">
      <alignment vertical="top"/>
      <protection/>
    </xf>
    <xf numFmtId="0" fontId="10" fillId="0" borderId="12" xfId="58" applyFont="1" applyBorder="1" applyAlignment="1">
      <alignment horizontal="center" vertical="top"/>
      <protection/>
    </xf>
    <xf numFmtId="0" fontId="4" fillId="0" borderId="12" xfId="58" applyFont="1" applyBorder="1" applyAlignment="1">
      <alignment horizontal="center" vertical="top"/>
      <protection/>
    </xf>
    <xf numFmtId="0" fontId="9" fillId="0" borderId="15" xfId="58" applyFont="1" applyBorder="1" applyAlignment="1">
      <alignment vertical="top"/>
      <protection/>
    </xf>
    <xf numFmtId="0" fontId="2" fillId="0" borderId="15" xfId="58" applyFont="1" applyBorder="1" applyAlignment="1">
      <alignment vertical="top"/>
      <protection/>
    </xf>
    <xf numFmtId="3" fontId="6" fillId="0" borderId="0" xfId="0" applyNumberFormat="1" applyFont="1" applyAlignment="1">
      <alignment/>
    </xf>
    <xf numFmtId="3" fontId="0" fillId="0" borderId="0" xfId="0" applyNumberFormat="1" applyAlignment="1">
      <alignment/>
    </xf>
    <xf numFmtId="3" fontId="10" fillId="0" borderId="10" xfId="0" applyNumberFormat="1" applyFont="1" applyBorder="1" applyAlignment="1">
      <alignment horizontal="center" vertical="center" wrapText="1"/>
    </xf>
    <xf numFmtId="0" fontId="10" fillId="0" borderId="18" xfId="0" applyFont="1" applyBorder="1" applyAlignment="1">
      <alignment horizontal="left" vertical="center"/>
    </xf>
    <xf numFmtId="3" fontId="10" fillId="0" borderId="18" xfId="0" applyNumberFormat="1" applyFont="1" applyBorder="1" applyAlignment="1">
      <alignment horizontal="center" vertical="center"/>
    </xf>
    <xf numFmtId="3" fontId="4" fillId="0" borderId="18" xfId="0" applyNumberFormat="1" applyFont="1" applyBorder="1" applyAlignment="1">
      <alignment horizontal="center" vertical="center"/>
    </xf>
    <xf numFmtId="0" fontId="9" fillId="0" borderId="12" xfId="0" applyFont="1" applyBorder="1" applyAlignment="1">
      <alignment vertical="center"/>
    </xf>
    <xf numFmtId="3" fontId="10" fillId="0" borderId="12" xfId="0" applyNumberFormat="1" applyFont="1" applyBorder="1" applyAlignment="1">
      <alignment vertical="center"/>
    </xf>
    <xf numFmtId="3" fontId="4" fillId="0" borderId="12" xfId="0" applyNumberFormat="1" applyFont="1" applyBorder="1" applyAlignment="1">
      <alignment vertical="center"/>
    </xf>
    <xf numFmtId="0" fontId="9" fillId="0" borderId="12" xfId="0" applyFont="1" applyBorder="1" applyAlignment="1" quotePrefix="1">
      <alignment vertical="center"/>
    </xf>
    <xf numFmtId="3" fontId="9" fillId="0" borderId="12" xfId="0" applyNumberFormat="1" applyFont="1" applyBorder="1" applyAlignment="1">
      <alignment vertical="center"/>
    </xf>
    <xf numFmtId="3" fontId="2" fillId="0" borderId="12" xfId="0" applyNumberFormat="1" applyFont="1" applyBorder="1" applyAlignment="1">
      <alignment vertical="center"/>
    </xf>
    <xf numFmtId="0" fontId="9" fillId="0" borderId="12" xfId="0" applyFont="1" applyBorder="1" applyAlignment="1">
      <alignment horizontal="left" vertical="center"/>
    </xf>
    <xf numFmtId="0" fontId="10" fillId="0" borderId="12" xfId="0" applyFont="1" applyBorder="1" applyAlignment="1">
      <alignment horizontal="left" vertical="center"/>
    </xf>
    <xf numFmtId="3" fontId="10" fillId="0" borderId="12"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10" fillId="0" borderId="12" xfId="0" applyFont="1" applyBorder="1" applyAlignment="1">
      <alignment vertical="center"/>
    </xf>
    <xf numFmtId="0" fontId="9" fillId="0" borderId="15" xfId="0" applyFont="1" applyBorder="1" applyAlignment="1" quotePrefix="1">
      <alignment vertical="center"/>
    </xf>
    <xf numFmtId="3" fontId="10" fillId="0" borderId="15" xfId="0" applyNumberFormat="1" applyFont="1" applyBorder="1" applyAlignment="1">
      <alignment vertical="center"/>
    </xf>
    <xf numFmtId="0" fontId="9" fillId="0" borderId="0" xfId="0" applyFont="1" applyAlignment="1">
      <alignment/>
    </xf>
    <xf numFmtId="0" fontId="16" fillId="0" borderId="0" xfId="0" applyFont="1" applyAlignment="1">
      <alignment/>
    </xf>
    <xf numFmtId="165" fontId="1" fillId="0" borderId="0" xfId="44" applyNumberFormat="1" applyFont="1" applyAlignment="1">
      <alignment/>
    </xf>
    <xf numFmtId="0" fontId="8" fillId="0" borderId="10" xfId="0" applyFont="1" applyBorder="1" applyAlignment="1">
      <alignment vertical="center" wrapText="1"/>
    </xf>
    <xf numFmtId="165" fontId="8" fillId="0" borderId="10" xfId="44" applyNumberFormat="1" applyFont="1" applyBorder="1" applyAlignment="1">
      <alignment horizontal="center" vertical="center" wrapText="1"/>
    </xf>
    <xf numFmtId="0" fontId="5" fillId="0" borderId="11" xfId="0" applyFont="1" applyBorder="1" applyAlignment="1">
      <alignment vertical="top" wrapText="1"/>
    </xf>
    <xf numFmtId="37" fontId="5" fillId="0" borderId="11" xfId="44" applyNumberFormat="1" applyFont="1" applyBorder="1" applyAlignment="1">
      <alignment vertical="top" wrapText="1"/>
    </xf>
    <xf numFmtId="37" fontId="5" fillId="0" borderId="12" xfId="44" applyNumberFormat="1" applyFont="1" applyBorder="1" applyAlignment="1">
      <alignment vertical="top" wrapText="1"/>
    </xf>
    <xf numFmtId="0" fontId="5" fillId="0" borderId="12" xfId="0" applyFont="1" applyBorder="1" applyAlignment="1" quotePrefix="1">
      <alignment vertical="top" wrapText="1"/>
    </xf>
    <xf numFmtId="0" fontId="51" fillId="0" borderId="12" xfId="0" applyFont="1" applyBorder="1" applyAlignment="1" quotePrefix="1">
      <alignment vertical="top" wrapText="1"/>
    </xf>
    <xf numFmtId="37" fontId="51" fillId="0" borderId="12" xfId="44" applyNumberFormat="1" applyFont="1" applyBorder="1" applyAlignment="1">
      <alignment vertical="top" wrapText="1"/>
    </xf>
    <xf numFmtId="165" fontId="5" fillId="0" borderId="12" xfId="44" applyNumberFormat="1" applyFont="1" applyBorder="1" applyAlignment="1">
      <alignment vertical="top" wrapText="1"/>
    </xf>
    <xf numFmtId="0" fontId="16" fillId="0" borderId="15" xfId="0" applyFont="1" applyBorder="1" applyAlignment="1">
      <alignment horizontal="center"/>
    </xf>
    <xf numFmtId="165" fontId="17" fillId="0" borderId="0" xfId="44" applyNumberFormat="1" applyFont="1" applyAlignment="1">
      <alignment/>
    </xf>
    <xf numFmtId="0" fontId="10" fillId="0" borderId="0" xfId="58" applyFont="1" applyAlignment="1">
      <alignment horizontal="justify"/>
      <protection/>
    </xf>
    <xf numFmtId="0" fontId="10" fillId="0" borderId="18" xfId="58" applyFont="1" applyBorder="1" applyAlignment="1">
      <alignment horizontal="center" vertical="top"/>
      <protection/>
    </xf>
    <xf numFmtId="0" fontId="4" fillId="0" borderId="18" xfId="58" applyFont="1" applyBorder="1" applyAlignment="1">
      <alignment horizontal="center" vertical="top"/>
      <protection/>
    </xf>
    <xf numFmtId="0" fontId="10" fillId="0" borderId="12" xfId="58" applyFont="1" applyBorder="1" applyAlignment="1">
      <alignment vertical="top"/>
      <protection/>
    </xf>
    <xf numFmtId="165" fontId="10" fillId="0" borderId="10" xfId="44" applyNumberFormat="1" applyFont="1" applyBorder="1" applyAlignment="1">
      <alignment horizontal="justify" vertical="top" wrapText="1"/>
    </xf>
    <xf numFmtId="165" fontId="8" fillId="0" borderId="10" xfId="44" applyNumberFormat="1" applyFont="1" applyBorder="1" applyAlignment="1">
      <alignment horizontal="center" vertical="top" wrapText="1"/>
    </xf>
    <xf numFmtId="165" fontId="9" fillId="0" borderId="11" xfId="44" applyNumberFormat="1" applyFont="1" applyBorder="1" applyAlignment="1" quotePrefix="1">
      <alignment horizontal="justify" vertical="top" wrapText="1"/>
    </xf>
    <xf numFmtId="165" fontId="10" fillId="0" borderId="10" xfId="44" applyNumberFormat="1" applyFont="1" applyBorder="1" applyAlignment="1">
      <alignment horizontal="center" vertical="top" wrapText="1"/>
    </xf>
    <xf numFmtId="165" fontId="10" fillId="0" borderId="10" xfId="44" applyNumberFormat="1" applyFont="1" applyBorder="1" applyAlignment="1">
      <alignment vertical="top" wrapText="1"/>
    </xf>
    <xf numFmtId="165" fontId="9" fillId="0" borderId="11" xfId="44" applyNumberFormat="1" applyFont="1" applyBorder="1" applyAlignment="1">
      <alignment vertical="top" wrapText="1"/>
    </xf>
    <xf numFmtId="165" fontId="9" fillId="0" borderId="12" xfId="44" applyNumberFormat="1" applyFont="1" applyBorder="1" applyAlignment="1">
      <alignment vertical="top" wrapText="1"/>
    </xf>
    <xf numFmtId="165" fontId="9" fillId="0" borderId="14" xfId="44" applyNumberFormat="1" applyFont="1" applyBorder="1" applyAlignment="1">
      <alignment horizontal="justify"/>
    </xf>
    <xf numFmtId="165" fontId="6" fillId="0" borderId="14" xfId="44" applyNumberFormat="1" applyFont="1" applyBorder="1" applyAlignment="1">
      <alignment/>
    </xf>
    <xf numFmtId="165" fontId="6" fillId="0" borderId="19" xfId="44" applyNumberFormat="1" applyFont="1" applyBorder="1" applyAlignment="1">
      <alignment/>
    </xf>
    <xf numFmtId="165" fontId="9" fillId="0" borderId="11" xfId="44" applyNumberFormat="1" applyFont="1" applyBorder="1" applyAlignment="1" quotePrefix="1">
      <alignment vertical="top" wrapText="1"/>
    </xf>
    <xf numFmtId="165" fontId="10" fillId="0" borderId="10" xfId="44" applyNumberFormat="1" applyFont="1" applyBorder="1" applyAlignment="1">
      <alignment horizontal="left" vertical="top"/>
    </xf>
    <xf numFmtId="0" fontId="10" fillId="0" borderId="10" xfId="58" applyFont="1" applyBorder="1" applyAlignment="1">
      <alignment vertical="top"/>
      <protection/>
    </xf>
    <xf numFmtId="0" fontId="9" fillId="0" borderId="11" xfId="58" applyFont="1" applyBorder="1" applyAlignment="1">
      <alignment vertical="top" wrapText="1"/>
      <protection/>
    </xf>
    <xf numFmtId="0" fontId="9" fillId="0" borderId="12" xfId="58" applyFont="1" applyBorder="1" applyAlignment="1">
      <alignment vertical="top" wrapText="1"/>
      <protection/>
    </xf>
    <xf numFmtId="0" fontId="9" fillId="0" borderId="13" xfId="58" applyFont="1" applyBorder="1" applyAlignment="1">
      <alignment vertical="top" wrapText="1"/>
      <protection/>
    </xf>
    <xf numFmtId="165" fontId="9" fillId="0" borderId="13" xfId="44" applyNumberFormat="1" applyFont="1" applyBorder="1" applyAlignment="1">
      <alignment vertical="top" wrapText="1"/>
    </xf>
    <xf numFmtId="0" fontId="9" fillId="0" borderId="10" xfId="58" applyFont="1" applyBorder="1" applyAlignment="1">
      <alignment vertical="top" wrapText="1"/>
      <protection/>
    </xf>
    <xf numFmtId="3" fontId="6" fillId="0" borderId="0" xfId="58" applyNumberFormat="1" applyFont="1">
      <alignment/>
      <protection/>
    </xf>
    <xf numFmtId="3" fontId="11" fillId="0" borderId="0" xfId="58" applyNumberFormat="1">
      <alignment/>
      <protection/>
    </xf>
    <xf numFmtId="0" fontId="9" fillId="0" borderId="14" xfId="58" applyFont="1" applyBorder="1" applyAlignment="1">
      <alignment horizontal="justify"/>
      <protection/>
    </xf>
    <xf numFmtId="0" fontId="10" fillId="0" borderId="10" xfId="58" applyFont="1" applyBorder="1" applyAlignment="1">
      <alignment vertical="top" wrapText="1"/>
      <protection/>
    </xf>
    <xf numFmtId="0" fontId="10" fillId="0" borderId="11" xfId="58" applyFont="1" applyBorder="1" applyAlignment="1">
      <alignment vertical="top" wrapText="1"/>
      <protection/>
    </xf>
    <xf numFmtId="165" fontId="10" fillId="0" borderId="11" xfId="44" applyNumberFormat="1" applyFont="1" applyBorder="1" applyAlignment="1">
      <alignment vertical="top" wrapText="1"/>
    </xf>
    <xf numFmtId="0" fontId="9" fillId="0" borderId="12" xfId="58" applyFont="1" applyBorder="1" applyAlignment="1">
      <alignment horizontal="left" vertical="top" wrapText="1" indent="2"/>
      <protection/>
    </xf>
    <xf numFmtId="0" fontId="10" fillId="0" borderId="12" xfId="58" applyFont="1" applyBorder="1" applyAlignment="1">
      <alignment vertical="top" wrapText="1"/>
      <protection/>
    </xf>
    <xf numFmtId="165" fontId="10" fillId="0" borderId="12" xfId="44" applyNumberFormat="1" applyFont="1" applyBorder="1" applyAlignment="1">
      <alignment vertical="top" wrapText="1"/>
    </xf>
    <xf numFmtId="0" fontId="10" fillId="0" borderId="15" xfId="58" applyFont="1" applyBorder="1" applyAlignment="1">
      <alignment horizontal="center" vertical="top" wrapText="1"/>
      <protection/>
    </xf>
    <xf numFmtId="165" fontId="10" fillId="0" borderId="15" xfId="44" applyNumberFormat="1" applyFont="1" applyBorder="1" applyAlignment="1">
      <alignment vertical="top" wrapText="1"/>
    </xf>
    <xf numFmtId="165" fontId="6" fillId="0" borderId="0" xfId="44" applyNumberFormat="1" applyFont="1" applyAlignment="1">
      <alignment/>
    </xf>
    <xf numFmtId="0" fontId="9" fillId="0" borderId="18" xfId="58" applyFont="1" applyBorder="1" applyAlignment="1">
      <alignment vertical="top" wrapText="1"/>
      <protection/>
    </xf>
    <xf numFmtId="0" fontId="2" fillId="0" borderId="18" xfId="58" applyFont="1" applyBorder="1" applyAlignment="1">
      <alignment vertical="top" wrapText="1"/>
      <protection/>
    </xf>
    <xf numFmtId="0" fontId="2" fillId="0" borderId="12" xfId="58" applyFont="1" applyBorder="1" applyAlignment="1">
      <alignment vertical="top" wrapText="1"/>
      <protection/>
    </xf>
    <xf numFmtId="0" fontId="9" fillId="0" borderId="15" xfId="58" applyFont="1" applyBorder="1" applyAlignment="1">
      <alignment vertical="top" wrapText="1"/>
      <protection/>
    </xf>
    <xf numFmtId="0" fontId="2" fillId="0" borderId="15" xfId="58" applyFont="1" applyBorder="1" applyAlignment="1">
      <alignment vertical="top" wrapText="1"/>
      <protection/>
    </xf>
    <xf numFmtId="0" fontId="4" fillId="0" borderId="15" xfId="58" applyFont="1" applyBorder="1" applyAlignment="1">
      <alignment vertical="top" wrapText="1"/>
      <protection/>
    </xf>
    <xf numFmtId="0" fontId="10" fillId="0" borderId="20" xfId="58" applyFont="1" applyBorder="1" applyAlignment="1">
      <alignment vertical="top"/>
      <protection/>
    </xf>
    <xf numFmtId="165" fontId="8" fillId="0" borderId="20" xfId="44" applyNumberFormat="1" applyFont="1" applyBorder="1" applyAlignment="1">
      <alignment horizontal="center" vertical="top" wrapText="1"/>
    </xf>
    <xf numFmtId="0" fontId="9" fillId="0" borderId="11" xfId="58" applyFont="1" applyBorder="1" applyAlignment="1" quotePrefix="1">
      <alignment vertical="top" wrapText="1"/>
      <protection/>
    </xf>
    <xf numFmtId="0" fontId="9" fillId="0" borderId="12" xfId="58" applyFont="1" applyBorder="1" applyAlignment="1" quotePrefix="1">
      <alignment horizontal="left" vertical="top" wrapText="1" indent="2"/>
      <protection/>
    </xf>
    <xf numFmtId="3" fontId="18" fillId="0" borderId="0" xfId="0" applyNumberFormat="1" applyFont="1" applyAlignment="1">
      <alignment/>
    </xf>
    <xf numFmtId="3" fontId="16" fillId="0" borderId="0" xfId="0" applyNumberFormat="1" applyFont="1" applyAlignment="1">
      <alignment/>
    </xf>
    <xf numFmtId="3" fontId="6" fillId="0" borderId="0" xfId="0" applyNumberFormat="1" applyFont="1" applyAlignment="1">
      <alignment/>
    </xf>
    <xf numFmtId="0" fontId="9" fillId="0" borderId="11" xfId="0" applyFont="1" applyBorder="1" applyAlignment="1">
      <alignment horizontal="center" vertical="top" wrapText="1"/>
    </xf>
    <xf numFmtId="3" fontId="9" fillId="0" borderId="11" xfId="0" applyNumberFormat="1" applyFont="1" applyBorder="1" applyAlignment="1">
      <alignment horizontal="center" vertical="top" wrapText="1"/>
    </xf>
    <xf numFmtId="3" fontId="2" fillId="0" borderId="11" xfId="0" applyNumberFormat="1" applyFont="1" applyBorder="1" applyAlignment="1">
      <alignment horizontal="center" vertical="top" wrapText="1"/>
    </xf>
    <xf numFmtId="0" fontId="10" fillId="0" borderId="12" xfId="0" applyFont="1" applyBorder="1" applyAlignment="1">
      <alignment horizontal="justify" vertical="top" wrapText="1"/>
    </xf>
    <xf numFmtId="3" fontId="9" fillId="0" borderId="12" xfId="0" applyNumberFormat="1" applyFont="1" applyBorder="1" applyAlignment="1">
      <alignment horizontal="right" vertical="top"/>
    </xf>
    <xf numFmtId="3" fontId="14" fillId="0" borderId="12" xfId="0" applyNumberFormat="1" applyFont="1" applyBorder="1" applyAlignment="1">
      <alignment horizontal="right" vertical="top"/>
    </xf>
    <xf numFmtId="0" fontId="9" fillId="0" borderId="12" xfId="0" applyFont="1" applyBorder="1" applyAlignment="1" quotePrefix="1">
      <alignment horizontal="justify" vertical="top" wrapText="1"/>
    </xf>
    <xf numFmtId="0" fontId="9" fillId="0" borderId="12" xfId="0" applyFont="1" applyBorder="1" applyAlignment="1">
      <alignment horizontal="justify" vertical="top" wrapText="1"/>
    </xf>
    <xf numFmtId="3" fontId="5" fillId="0" borderId="12" xfId="0" applyNumberFormat="1" applyFont="1" applyBorder="1" applyAlignment="1">
      <alignment horizontal="right" vertical="top"/>
    </xf>
    <xf numFmtId="3" fontId="2" fillId="0" borderId="12" xfId="0" applyNumberFormat="1" applyFont="1" applyBorder="1" applyAlignment="1">
      <alignment horizontal="right" vertical="top"/>
    </xf>
    <xf numFmtId="3" fontId="2" fillId="0" borderId="13" xfId="0" applyNumberFormat="1" applyFont="1" applyBorder="1" applyAlignment="1">
      <alignment horizontal="right" vertical="top"/>
    </xf>
    <xf numFmtId="0" fontId="10" fillId="0" borderId="13" xfId="0" applyFont="1" applyBorder="1" applyAlignment="1">
      <alignment horizontal="justify" vertical="top" wrapText="1"/>
    </xf>
    <xf numFmtId="3" fontId="9" fillId="0" borderId="13" xfId="0" applyNumberFormat="1" applyFont="1" applyBorder="1" applyAlignment="1">
      <alignment horizontal="right" vertical="top"/>
    </xf>
    <xf numFmtId="0" fontId="9" fillId="0" borderId="13" xfId="0" applyFont="1" applyBorder="1" applyAlignment="1">
      <alignment horizontal="justify" vertical="top" wrapText="1"/>
    </xf>
    <xf numFmtId="0" fontId="10" fillId="0" borderId="10" xfId="0" applyFont="1" applyBorder="1" applyAlignment="1">
      <alignment horizontal="justify" vertical="top" wrapText="1"/>
    </xf>
    <xf numFmtId="3" fontId="10" fillId="0" borderId="10" xfId="0" applyNumberFormat="1" applyFont="1" applyBorder="1" applyAlignment="1">
      <alignment horizontal="right" vertical="top"/>
    </xf>
    <xf numFmtId="37" fontId="10" fillId="0" borderId="10" xfId="0" applyNumberFormat="1" applyFont="1" applyBorder="1" applyAlignment="1">
      <alignment horizontal="right" vertical="top"/>
    </xf>
    <xf numFmtId="0" fontId="8" fillId="0" borderId="10" xfId="58" applyFont="1" applyBorder="1">
      <alignment/>
      <protection/>
    </xf>
    <xf numFmtId="3" fontId="8" fillId="0" borderId="10" xfId="58" applyNumberFormat="1" applyFont="1" applyBorder="1" applyAlignment="1">
      <alignment horizontal="center"/>
      <protection/>
    </xf>
    <xf numFmtId="0" fontId="5" fillId="0" borderId="11" xfId="58" applyFont="1" applyBorder="1" quotePrefix="1">
      <alignment/>
      <protection/>
    </xf>
    <xf numFmtId="3" fontId="5" fillId="0" borderId="11" xfId="58" applyNumberFormat="1" applyFont="1" applyBorder="1">
      <alignment/>
      <protection/>
    </xf>
    <xf numFmtId="0" fontId="5" fillId="0" borderId="12" xfId="58" applyFont="1" applyBorder="1" quotePrefix="1">
      <alignment/>
      <protection/>
    </xf>
    <xf numFmtId="3" fontId="5" fillId="0" borderId="12" xfId="58" applyNumberFormat="1" applyFont="1" applyBorder="1">
      <alignment/>
      <protection/>
    </xf>
    <xf numFmtId="0" fontId="5" fillId="0" borderId="12" xfId="58" applyFont="1" applyBorder="1">
      <alignment/>
      <protection/>
    </xf>
    <xf numFmtId="0" fontId="8" fillId="0" borderId="15" xfId="58" applyFont="1" applyBorder="1" applyAlignment="1">
      <alignment horizontal="center"/>
      <protection/>
    </xf>
    <xf numFmtId="3" fontId="8" fillId="0" borderId="15" xfId="58" applyNumberFormat="1" applyFont="1" applyBorder="1">
      <alignment/>
      <protection/>
    </xf>
    <xf numFmtId="0" fontId="8" fillId="0" borderId="10" xfId="58" applyFont="1" applyBorder="1" applyAlignment="1">
      <alignment vertical="center" wrapText="1"/>
      <protection/>
    </xf>
    <xf numFmtId="0" fontId="8" fillId="0" borderId="10" xfId="58" applyFont="1" applyBorder="1" applyAlignment="1">
      <alignment horizontal="center" vertical="center" wrapText="1"/>
      <protection/>
    </xf>
    <xf numFmtId="3" fontId="5" fillId="0" borderId="13" xfId="58" applyNumberFormat="1" applyFont="1" applyBorder="1">
      <alignment/>
      <protection/>
    </xf>
    <xf numFmtId="0" fontId="5" fillId="0" borderId="11" xfId="58" applyFont="1" applyBorder="1">
      <alignment/>
      <protection/>
    </xf>
    <xf numFmtId="0" fontId="5" fillId="0" borderId="11" xfId="58" applyFont="1" applyBorder="1" applyAlignment="1">
      <alignment vertical="center" wrapText="1"/>
      <protection/>
    </xf>
    <xf numFmtId="0" fontId="5" fillId="0" borderId="15" xfId="58" applyFont="1" applyBorder="1" quotePrefix="1">
      <alignment/>
      <protection/>
    </xf>
    <xf numFmtId="3" fontId="5" fillId="0" borderId="15" xfId="58" applyNumberFormat="1" applyFont="1" applyBorder="1">
      <alignment/>
      <protection/>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3" fontId="10" fillId="0" borderId="12" xfId="0" applyNumberFormat="1" applyFont="1" applyBorder="1" applyAlignment="1">
      <alignment vertical="top" wrapText="1"/>
    </xf>
    <xf numFmtId="0" fontId="10" fillId="0" borderId="12" xfId="0" applyFont="1" applyBorder="1" applyAlignment="1">
      <alignment horizontal="left" vertical="top" wrapText="1" indent="2"/>
    </xf>
    <xf numFmtId="0" fontId="9" fillId="0" borderId="12" xfId="0" applyFont="1" applyBorder="1" applyAlignment="1">
      <alignment horizontal="left" vertical="top" wrapText="1" indent="2"/>
    </xf>
    <xf numFmtId="0" fontId="9" fillId="0" borderId="13" xfId="0" applyFont="1" applyBorder="1" applyAlignment="1">
      <alignment horizontal="left" vertical="top" wrapText="1" indent="2"/>
    </xf>
    <xf numFmtId="0" fontId="9" fillId="0" borderId="11" xfId="0" applyFont="1" applyBorder="1" applyAlignment="1">
      <alignment horizontal="left" vertical="top" wrapText="1" indent="2"/>
    </xf>
    <xf numFmtId="0" fontId="10" fillId="0" borderId="10" xfId="0" applyFont="1" applyBorder="1" applyAlignment="1">
      <alignment horizontal="justify"/>
    </xf>
    <xf numFmtId="3" fontId="6" fillId="0" borderId="10" xfId="0" applyNumberFormat="1" applyFont="1" applyBorder="1" applyAlignment="1">
      <alignment/>
    </xf>
    <xf numFmtId="0" fontId="9" fillId="0" borderId="12" xfId="0" applyFont="1" applyBorder="1" applyAlignment="1">
      <alignment horizontal="justify" vertical="center" wrapText="1"/>
    </xf>
    <xf numFmtId="0" fontId="9" fillId="0" borderId="15" xfId="0" applyFont="1" applyBorder="1" applyAlignment="1">
      <alignment horizontal="justify" vertical="center" wrapText="1"/>
    </xf>
    <xf numFmtId="3" fontId="9" fillId="0" borderId="15" xfId="0" applyNumberFormat="1" applyFont="1" applyBorder="1" applyAlignment="1">
      <alignment vertical="top" wrapText="1"/>
    </xf>
    <xf numFmtId="0" fontId="9" fillId="0" borderId="11" xfId="0" applyFont="1" applyBorder="1" applyAlignment="1">
      <alignment horizontal="justify" vertical="center" wrapText="1"/>
    </xf>
    <xf numFmtId="0" fontId="9" fillId="0" borderId="17" xfId="0" applyFont="1" applyBorder="1" applyAlignment="1">
      <alignment horizontal="justify" vertical="center" wrapText="1"/>
    </xf>
    <xf numFmtId="3" fontId="9" fillId="0" borderId="17" xfId="0" applyNumberFormat="1" applyFont="1" applyBorder="1" applyAlignment="1">
      <alignment vertical="top" wrapText="1"/>
    </xf>
    <xf numFmtId="0" fontId="9" fillId="0" borderId="11" xfId="0" applyFont="1" applyBorder="1" applyAlignment="1">
      <alignment vertical="top" wrapText="1"/>
    </xf>
    <xf numFmtId="3" fontId="5" fillId="0" borderId="12" xfId="0" applyNumberFormat="1" applyFont="1" applyBorder="1" applyAlignment="1">
      <alignment vertical="top" wrapText="1"/>
    </xf>
    <xf numFmtId="0" fontId="9" fillId="0" borderId="13" xfId="0" applyFont="1" applyBorder="1" applyAlignment="1">
      <alignment vertical="top" wrapText="1"/>
    </xf>
    <xf numFmtId="3" fontId="19" fillId="0" borderId="13" xfId="0" applyNumberFormat="1" applyFont="1" applyBorder="1" applyAlignment="1">
      <alignment vertical="top" wrapText="1"/>
    </xf>
    <xf numFmtId="3" fontId="6" fillId="0" borderId="13" xfId="0" applyNumberFormat="1" applyFont="1" applyBorder="1" applyAlignment="1">
      <alignment vertical="top" wrapText="1"/>
    </xf>
    <xf numFmtId="0" fontId="10" fillId="0" borderId="10" xfId="0" applyFont="1" applyBorder="1" applyAlignment="1">
      <alignment horizontal="center" vertical="top" wrapText="1"/>
    </xf>
    <xf numFmtId="3" fontId="8" fillId="0" borderId="10" xfId="0" applyNumberFormat="1" applyFont="1" applyBorder="1" applyAlignment="1">
      <alignment vertical="top" wrapText="1"/>
    </xf>
    <xf numFmtId="0" fontId="10" fillId="0" borderId="14" xfId="0" applyFont="1" applyBorder="1" applyAlignment="1">
      <alignment horizontal="justify"/>
    </xf>
    <xf numFmtId="3" fontId="6" fillId="0" borderId="14" xfId="0" applyNumberFormat="1" applyFont="1" applyBorder="1" applyAlignment="1">
      <alignment/>
    </xf>
    <xf numFmtId="0" fontId="9" fillId="0" borderId="14" xfId="0" applyFont="1" applyBorder="1" applyAlignment="1">
      <alignment horizontal="justify"/>
    </xf>
    <xf numFmtId="0" fontId="10" fillId="0" borderId="10" xfId="0" applyFont="1" applyBorder="1" applyAlignment="1">
      <alignment vertical="center" wrapText="1"/>
    </xf>
    <xf numFmtId="0" fontId="9" fillId="0" borderId="15" xfId="0" applyFont="1" applyBorder="1" applyAlignment="1">
      <alignment vertical="top" wrapText="1"/>
    </xf>
    <xf numFmtId="0" fontId="8" fillId="0" borderId="11" xfId="0" applyFont="1" applyBorder="1" applyAlignment="1">
      <alignment horizontal="justify"/>
    </xf>
    <xf numFmtId="3" fontId="6" fillId="0" borderId="11" xfId="0" applyNumberFormat="1" applyFont="1" applyBorder="1" applyAlignment="1">
      <alignment/>
    </xf>
    <xf numFmtId="0" fontId="5" fillId="0" borderId="12" xfId="0" applyFont="1" applyBorder="1" applyAlignment="1">
      <alignment horizontal="justify" vertical="center" wrapText="1"/>
    </xf>
    <xf numFmtId="3" fontId="6" fillId="0" borderId="12" xfId="0" applyNumberFormat="1" applyFont="1" applyBorder="1" applyAlignment="1">
      <alignment/>
    </xf>
    <xf numFmtId="0" fontId="5" fillId="0" borderId="12" xfId="0" applyFont="1" applyBorder="1" applyAlignment="1">
      <alignment horizontal="justify"/>
    </xf>
    <xf numFmtId="0" fontId="8" fillId="0" borderId="12" xfId="0" applyFont="1" applyBorder="1" applyAlignment="1">
      <alignment horizontal="justify" vertical="center" wrapText="1"/>
    </xf>
    <xf numFmtId="3" fontId="18" fillId="0" borderId="12" xfId="0" applyNumberFormat="1" applyFont="1" applyBorder="1" applyAlignment="1">
      <alignment/>
    </xf>
    <xf numFmtId="0" fontId="5" fillId="0" borderId="15" xfId="0" applyFont="1" applyBorder="1" applyAlignment="1">
      <alignment horizontal="justify"/>
    </xf>
    <xf numFmtId="3" fontId="6" fillId="0" borderId="15" xfId="0" applyNumberFormat="1" applyFont="1" applyBorder="1" applyAlignment="1">
      <alignment/>
    </xf>
    <xf numFmtId="0" fontId="9" fillId="0" borderId="0" xfId="0" applyFont="1" applyAlignment="1">
      <alignment horizontal="justify" vertical="center" wrapText="1"/>
    </xf>
    <xf numFmtId="0" fontId="21" fillId="0" borderId="0" xfId="0" applyFont="1" applyAlignment="1">
      <alignment horizontal="justify"/>
    </xf>
    <xf numFmtId="0" fontId="22" fillId="0" borderId="0" xfId="0" applyFont="1" applyAlignment="1">
      <alignment horizontal="justify"/>
    </xf>
    <xf numFmtId="0" fontId="0" fillId="0" borderId="0" xfId="0" applyAlignment="1">
      <alignment horizontal="center"/>
    </xf>
    <xf numFmtId="0" fontId="24" fillId="0" borderId="0" xfId="0" applyFont="1" applyAlignment="1">
      <alignment horizontal="center"/>
    </xf>
    <xf numFmtId="0" fontId="25" fillId="0" borderId="0" xfId="0" applyFont="1" applyAlignment="1">
      <alignment horizontal="right"/>
    </xf>
    <xf numFmtId="0" fontId="16" fillId="0" borderId="0" xfId="0" applyFont="1" applyAlignment="1">
      <alignment horizontal="center"/>
    </xf>
    <xf numFmtId="0" fontId="27" fillId="0" borderId="0" xfId="0" applyFont="1" applyAlignment="1">
      <alignment horizontal="center"/>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right"/>
    </xf>
    <xf numFmtId="0" fontId="16" fillId="0" borderId="10" xfId="0" applyFont="1" applyBorder="1" applyAlignment="1">
      <alignment horizontal="center"/>
    </xf>
    <xf numFmtId="0" fontId="11" fillId="0" borderId="21" xfId="0" applyFont="1" applyBorder="1" applyAlignment="1">
      <alignment horizontal="center"/>
    </xf>
    <xf numFmtId="0" fontId="11" fillId="0" borderId="18" xfId="0" applyFont="1" applyBorder="1" applyAlignment="1">
      <alignment horizontal="center"/>
    </xf>
    <xf numFmtId="0" fontId="11" fillId="0" borderId="22" xfId="0" applyFont="1" applyBorder="1" applyAlignment="1">
      <alignment horizontal="center"/>
    </xf>
    <xf numFmtId="166" fontId="11" fillId="0" borderId="12" xfId="42" applyNumberFormat="1" applyFont="1" applyBorder="1" applyAlignment="1">
      <alignment horizontal="center"/>
    </xf>
    <xf numFmtId="0" fontId="28" fillId="0" borderId="21" xfId="0" applyFont="1" applyBorder="1" applyAlignment="1">
      <alignment horizontal="center"/>
    </xf>
    <xf numFmtId="0" fontId="11" fillId="0" borderId="23" xfId="0" applyFont="1" applyBorder="1" applyAlignment="1">
      <alignment horizontal="center"/>
    </xf>
    <xf numFmtId="166" fontId="11" fillId="0" borderId="15" xfId="42" applyNumberFormat="1" applyFont="1" applyBorder="1" applyAlignment="1">
      <alignment horizontal="center"/>
    </xf>
    <xf numFmtId="0" fontId="11" fillId="0" borderId="24" xfId="0" applyFont="1" applyBorder="1" applyAlignment="1">
      <alignment horizontal="center"/>
    </xf>
    <xf numFmtId="166" fontId="11" fillId="0" borderId="11" xfId="42" applyNumberFormat="1" applyFont="1" applyBorder="1" applyAlignment="1">
      <alignment horizontal="center"/>
    </xf>
    <xf numFmtId="0" fontId="28" fillId="0" borderId="24" xfId="0" applyFont="1" applyBorder="1" applyAlignment="1">
      <alignment horizontal="center"/>
    </xf>
    <xf numFmtId="166" fontId="16" fillId="0" borderId="12" xfId="42" applyNumberFormat="1" applyFont="1" applyBorder="1" applyAlignment="1">
      <alignment horizontal="center"/>
    </xf>
    <xf numFmtId="0" fontId="16" fillId="0" borderId="21" xfId="0" applyFont="1" applyBorder="1" applyAlignment="1">
      <alignment horizontal="center"/>
    </xf>
    <xf numFmtId="0" fontId="16" fillId="0" borderId="23" xfId="0" applyFont="1" applyBorder="1" applyAlignment="1">
      <alignment horizontal="center"/>
    </xf>
    <xf numFmtId="166" fontId="12" fillId="0" borderId="0" xfId="0" applyNumberFormat="1" applyFont="1" applyAlignment="1">
      <alignment/>
    </xf>
    <xf numFmtId="166" fontId="29" fillId="0" borderId="0" xfId="0" applyNumberFormat="1" applyFont="1" applyAlignment="1">
      <alignment/>
    </xf>
    <xf numFmtId="49" fontId="11" fillId="0" borderId="0" xfId="0" applyNumberFormat="1" applyFont="1" applyAlignment="1">
      <alignment/>
    </xf>
    <xf numFmtId="49" fontId="11" fillId="0" borderId="0" xfId="0" applyNumberFormat="1" applyFont="1" applyAlignment="1">
      <alignment horizontal="center"/>
    </xf>
    <xf numFmtId="166" fontId="11" fillId="0" borderId="0" xfId="42" applyNumberFormat="1" applyFont="1" applyAlignment="1">
      <alignment horizontal="center"/>
    </xf>
    <xf numFmtId="166" fontId="25" fillId="0" borderId="0" xfId="42" applyNumberFormat="1" applyFont="1" applyAlignment="1">
      <alignment/>
    </xf>
    <xf numFmtId="166" fontId="25" fillId="0" borderId="0" xfId="42" applyNumberFormat="1" applyFont="1" applyAlignment="1">
      <alignment horizontal="right"/>
    </xf>
    <xf numFmtId="49" fontId="16" fillId="0" borderId="25" xfId="0" applyNumberFormat="1" applyFont="1" applyFill="1" applyBorder="1" applyAlignment="1">
      <alignment horizontal="center"/>
    </xf>
    <xf numFmtId="166" fontId="16" fillId="0" borderId="25" xfId="42" applyNumberFormat="1" applyFont="1" applyFill="1" applyBorder="1" applyAlignment="1">
      <alignment horizontal="center"/>
    </xf>
    <xf numFmtId="166" fontId="16" fillId="0" borderId="26" xfId="42" applyNumberFormat="1" applyFont="1" applyFill="1" applyBorder="1" applyAlignment="1">
      <alignment horizontal="center"/>
    </xf>
    <xf numFmtId="49" fontId="16" fillId="0" borderId="27" xfId="0" applyNumberFormat="1" applyFont="1" applyFill="1" applyBorder="1" applyAlignment="1">
      <alignment horizontal="center"/>
    </xf>
    <xf numFmtId="166" fontId="16" fillId="0" borderId="27" xfId="42" applyNumberFormat="1" applyFont="1" applyFill="1" applyBorder="1" applyAlignment="1">
      <alignment horizontal="center"/>
    </xf>
    <xf numFmtId="166" fontId="16" fillId="0" borderId="28" xfId="42" applyNumberFormat="1" applyFont="1" applyFill="1" applyBorder="1" applyAlignment="1">
      <alignment horizontal="center"/>
    </xf>
    <xf numFmtId="49" fontId="16" fillId="0" borderId="10" xfId="0" applyNumberFormat="1" applyFont="1" applyFill="1" applyBorder="1" applyAlignment="1">
      <alignment horizontal="center"/>
    </xf>
    <xf numFmtId="49" fontId="16" fillId="0" borderId="10" xfId="0" applyNumberFormat="1" applyFont="1" applyFill="1" applyBorder="1" applyAlignment="1" quotePrefix="1">
      <alignment horizontal="center"/>
    </xf>
    <xf numFmtId="49" fontId="16" fillId="0" borderId="18" xfId="0" applyNumberFormat="1" applyFont="1" applyBorder="1" applyAlignment="1">
      <alignment/>
    </xf>
    <xf numFmtId="49" fontId="16" fillId="0" borderId="22" xfId="0" applyNumberFormat="1" applyFont="1" applyBorder="1" applyAlignment="1">
      <alignment horizontal="center"/>
    </xf>
    <xf numFmtId="166" fontId="16" fillId="0" borderId="22" xfId="42" applyNumberFormat="1" applyFont="1" applyBorder="1" applyAlignment="1">
      <alignment horizontal="center"/>
    </xf>
    <xf numFmtId="49" fontId="11" fillId="0" borderId="12" xfId="0" applyNumberFormat="1" applyFont="1" applyBorder="1" applyAlignment="1">
      <alignment/>
    </xf>
    <xf numFmtId="49" fontId="11" fillId="0" borderId="21" xfId="0" applyNumberFormat="1" applyFont="1" applyBorder="1" applyAlignment="1">
      <alignment horizontal="center"/>
    </xf>
    <xf numFmtId="166" fontId="11" fillId="0" borderId="21" xfId="42" applyNumberFormat="1" applyFont="1" applyBorder="1" applyAlignment="1">
      <alignment horizontal="right"/>
    </xf>
    <xf numFmtId="49" fontId="11" fillId="0" borderId="12" xfId="0" applyNumberFormat="1" applyFont="1" applyFill="1" applyBorder="1" applyAlignment="1">
      <alignment/>
    </xf>
    <xf numFmtId="49" fontId="25" fillId="0" borderId="12" xfId="0" applyNumberFormat="1" applyFont="1" applyBorder="1" applyAlignment="1">
      <alignment/>
    </xf>
    <xf numFmtId="49" fontId="25" fillId="0" borderId="21" xfId="0" applyNumberFormat="1" applyFont="1" applyBorder="1" applyAlignment="1">
      <alignment horizontal="center"/>
    </xf>
    <xf numFmtId="166" fontId="25" fillId="0" borderId="21" xfId="42" applyNumberFormat="1" applyFont="1" applyBorder="1" applyAlignment="1">
      <alignment horizontal="right"/>
    </xf>
    <xf numFmtId="49" fontId="16" fillId="0" borderId="12" xfId="0" applyNumberFormat="1" applyFont="1" applyBorder="1" applyAlignment="1">
      <alignment/>
    </xf>
    <xf numFmtId="49" fontId="16" fillId="0" borderId="21" xfId="0" applyNumberFormat="1" applyFont="1" applyBorder="1" applyAlignment="1">
      <alignment horizontal="center"/>
    </xf>
    <xf numFmtId="166" fontId="16" fillId="0" borderId="21" xfId="42" applyNumberFormat="1" applyFont="1" applyBorder="1" applyAlignment="1">
      <alignment horizontal="center"/>
    </xf>
    <xf numFmtId="49" fontId="16" fillId="0" borderId="10" xfId="0" applyNumberFormat="1" applyFont="1" applyBorder="1" applyAlignment="1">
      <alignment horizontal="center"/>
    </xf>
    <xf numFmtId="166" fontId="16" fillId="0" borderId="10" xfId="42" applyNumberFormat="1" applyFont="1" applyBorder="1" applyAlignment="1">
      <alignment horizontal="right"/>
    </xf>
    <xf numFmtId="0" fontId="52" fillId="0" borderId="0" xfId="0" applyFont="1" applyAlignment="1">
      <alignment/>
    </xf>
    <xf numFmtId="41" fontId="52" fillId="0" borderId="0" xfId="0" applyNumberFormat="1" applyFont="1" applyAlignment="1">
      <alignment/>
    </xf>
    <xf numFmtId="0" fontId="53"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Alignment="1">
      <alignment horizontal="center" vertical="center"/>
    </xf>
    <xf numFmtId="0" fontId="32" fillId="0" borderId="10" xfId="0" applyFont="1" applyBorder="1" applyAlignment="1">
      <alignment horizontal="center"/>
    </xf>
    <xf numFmtId="0" fontId="32" fillId="0" borderId="29" xfId="0" applyFont="1" applyBorder="1" applyAlignment="1">
      <alignment horizontal="left" indent="1"/>
    </xf>
    <xf numFmtId="0" fontId="32" fillId="0" borderId="22" xfId="0" applyFont="1" applyBorder="1" applyAlignment="1">
      <alignment/>
    </xf>
    <xf numFmtId="167" fontId="32" fillId="0" borderId="11" xfId="0" applyNumberFormat="1" applyFont="1" applyBorder="1" applyAlignment="1">
      <alignment horizontal="center"/>
    </xf>
    <xf numFmtId="167" fontId="52" fillId="0" borderId="11" xfId="0" applyNumberFormat="1" applyFont="1" applyBorder="1" applyAlignment="1">
      <alignment horizontal="center"/>
    </xf>
    <xf numFmtId="166" fontId="32" fillId="0" borderId="11" xfId="42" applyNumberFormat="1" applyFont="1" applyBorder="1" applyAlignment="1">
      <alignment horizontal="center"/>
    </xf>
    <xf numFmtId="0" fontId="32" fillId="0" borderId="30" xfId="0" applyFont="1" applyBorder="1" applyAlignment="1">
      <alignment horizontal="left" indent="1"/>
    </xf>
    <xf numFmtId="0" fontId="32" fillId="0" borderId="21" xfId="0" applyFont="1" applyBorder="1" applyAlignment="1">
      <alignment/>
    </xf>
    <xf numFmtId="167" fontId="32" fillId="0" borderId="12" xfId="0" applyNumberFormat="1" applyFont="1" applyBorder="1" applyAlignment="1">
      <alignment horizontal="center"/>
    </xf>
    <xf numFmtId="0" fontId="36" fillId="0" borderId="30" xfId="0" applyFont="1" applyBorder="1" applyAlignment="1">
      <alignment horizontal="left" indent="1"/>
    </xf>
    <xf numFmtId="0" fontId="36" fillId="0" borderId="21" xfId="0" applyFont="1" applyBorder="1" applyAlignment="1">
      <alignment/>
    </xf>
    <xf numFmtId="167" fontId="36" fillId="0" borderId="12" xfId="0" applyNumberFormat="1" applyFont="1" applyBorder="1" applyAlignment="1">
      <alignment horizontal="center"/>
    </xf>
    <xf numFmtId="166" fontId="36" fillId="0" borderId="11" xfId="42" applyNumberFormat="1" applyFont="1" applyBorder="1" applyAlignment="1">
      <alignment horizontal="center"/>
    </xf>
    <xf numFmtId="0" fontId="52" fillId="0" borderId="30" xfId="0" applyFont="1" applyBorder="1" applyAlignment="1">
      <alignment horizontal="left" indent="1"/>
    </xf>
    <xf numFmtId="167" fontId="36" fillId="0" borderId="11" xfId="0" applyNumberFormat="1" applyFont="1" applyBorder="1" applyAlignment="1">
      <alignment horizontal="center"/>
    </xf>
    <xf numFmtId="0" fontId="36" fillId="0" borderId="31" xfId="0" applyFont="1" applyBorder="1" applyAlignment="1">
      <alignment/>
    </xf>
    <xf numFmtId="167" fontId="36" fillId="0" borderId="13" xfId="0" applyNumberFormat="1" applyFont="1" applyBorder="1" applyAlignment="1">
      <alignment horizontal="center"/>
    </xf>
    <xf numFmtId="166" fontId="36" fillId="0" borderId="20" xfId="42" applyNumberFormat="1" applyFont="1" applyBorder="1" applyAlignment="1">
      <alignment horizontal="center"/>
    </xf>
    <xf numFmtId="166" fontId="37" fillId="0" borderId="12" xfId="42" applyNumberFormat="1" applyFont="1" applyBorder="1" applyAlignment="1">
      <alignment horizontal="center"/>
    </xf>
    <xf numFmtId="166" fontId="32" fillId="0" borderId="12" xfId="42" applyNumberFormat="1" applyFont="1" applyBorder="1" applyAlignment="1">
      <alignment horizontal="center"/>
    </xf>
    <xf numFmtId="0" fontId="32" fillId="0" borderId="32" xfId="0" applyFont="1" applyBorder="1" applyAlignment="1">
      <alignment horizontal="left" indent="1"/>
    </xf>
    <xf numFmtId="0" fontId="32" fillId="0" borderId="23" xfId="0" applyFont="1" applyBorder="1" applyAlignment="1">
      <alignment/>
    </xf>
    <xf numFmtId="167" fontId="32" fillId="0" borderId="15" xfId="0" applyNumberFormat="1" applyFont="1" applyBorder="1" applyAlignment="1">
      <alignment horizontal="center"/>
    </xf>
    <xf numFmtId="166" fontId="37" fillId="0" borderId="15" xfId="42" applyNumberFormat="1" applyFont="1" applyBorder="1" applyAlignment="1">
      <alignment horizontal="center"/>
    </xf>
    <xf numFmtId="166" fontId="32" fillId="0" borderId="15" xfId="42" applyNumberFormat="1" applyFont="1" applyBorder="1" applyAlignment="1">
      <alignment horizontal="center"/>
    </xf>
    <xf numFmtId="43" fontId="37" fillId="0" borderId="0" xfId="0" applyNumberFormat="1" applyFont="1" applyAlignment="1">
      <alignment horizontal="right"/>
    </xf>
    <xf numFmtId="166" fontId="32" fillId="0" borderId="0" xfId="42" applyNumberFormat="1" applyFont="1" applyBorder="1" applyAlignment="1">
      <alignment horizontal="center"/>
    </xf>
    <xf numFmtId="166" fontId="32" fillId="0" borderId="0" xfId="42" applyNumberFormat="1" applyFont="1" applyAlignment="1">
      <alignment/>
    </xf>
    <xf numFmtId="3" fontId="52" fillId="0" borderId="0" xfId="0" applyNumberFormat="1" applyFont="1" applyAlignment="1">
      <alignment/>
    </xf>
    <xf numFmtId="166" fontId="52" fillId="0" borderId="0" xfId="0" applyNumberFormat="1" applyFont="1" applyAlignment="1">
      <alignment/>
    </xf>
    <xf numFmtId="0" fontId="52" fillId="0" borderId="0" xfId="0" applyFont="1" applyAlignment="1">
      <alignment horizontal="center"/>
    </xf>
    <xf numFmtId="0" fontId="32" fillId="0" borderId="0" xfId="0" applyFont="1" applyAlignment="1">
      <alignment/>
    </xf>
    <xf numFmtId="0" fontId="2" fillId="0" borderId="10" xfId="0" applyFont="1" applyBorder="1" applyAlignment="1">
      <alignment horizontal="center" vertical="top" wrapText="1"/>
    </xf>
    <xf numFmtId="0" fontId="4" fillId="0" borderId="18" xfId="0" applyFont="1" applyBorder="1" applyAlignment="1">
      <alignment horizontal="justify" vertical="top" wrapText="1"/>
    </xf>
    <xf numFmtId="0" fontId="4" fillId="0" borderId="18" xfId="0" applyFont="1" applyBorder="1" applyAlignment="1">
      <alignment horizontal="center" vertical="top" wrapText="1"/>
    </xf>
    <xf numFmtId="0" fontId="4" fillId="0" borderId="12" xfId="0" applyFont="1" applyBorder="1" applyAlignment="1">
      <alignment horizontal="justify" vertical="top" wrapText="1"/>
    </xf>
    <xf numFmtId="0" fontId="4" fillId="0" borderId="12" xfId="0" applyFont="1" applyBorder="1" applyAlignment="1">
      <alignment horizontal="center" vertical="top" wrapText="1"/>
    </xf>
    <xf numFmtId="0" fontId="2" fillId="0" borderId="12" xfId="0" applyFont="1" applyBorder="1" applyAlignment="1">
      <alignment horizontal="justify" vertical="top" wrapText="1"/>
    </xf>
    <xf numFmtId="0" fontId="2" fillId="0" borderId="12" xfId="0" applyFont="1" applyBorder="1" applyAlignment="1">
      <alignment horizontal="center" vertical="top" wrapText="1"/>
    </xf>
    <xf numFmtId="0" fontId="41" fillId="0" borderId="12" xfId="0" applyFont="1" applyBorder="1" applyAlignment="1">
      <alignment horizontal="justify" vertical="top" wrapText="1"/>
    </xf>
    <xf numFmtId="0" fontId="2" fillId="0" borderId="15" xfId="0" applyFont="1" applyBorder="1" applyAlignment="1">
      <alignment horizontal="justify" vertical="top" wrapText="1"/>
    </xf>
    <xf numFmtId="0" fontId="2" fillId="0" borderId="15" xfId="0" applyFont="1" applyBorder="1" applyAlignment="1">
      <alignment horizontal="center" vertical="top" wrapText="1"/>
    </xf>
    <xf numFmtId="0" fontId="2" fillId="0" borderId="11" xfId="0" applyFont="1" applyBorder="1" applyAlignment="1">
      <alignment horizontal="justify" vertical="top" wrapText="1"/>
    </xf>
    <xf numFmtId="0" fontId="2" fillId="0" borderId="11" xfId="0" applyFont="1" applyBorder="1" applyAlignment="1">
      <alignment horizontal="center" vertical="top" wrapText="1"/>
    </xf>
    <xf numFmtId="0" fontId="2" fillId="0" borderId="12" xfId="0" applyFont="1" applyBorder="1" applyAlignment="1">
      <alignment vertical="top"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justify" vertical="top" wrapText="1"/>
    </xf>
    <xf numFmtId="0" fontId="4" fillId="0" borderId="11" xfId="0" applyFont="1" applyBorder="1" applyAlignment="1">
      <alignment horizontal="center" vertical="top" wrapText="1"/>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23" fillId="0" borderId="0" xfId="0" applyFont="1" applyAlignment="1">
      <alignment horizontal="center" wrapText="1"/>
    </xf>
    <xf numFmtId="3" fontId="23" fillId="0" borderId="0" xfId="0" applyNumberFormat="1" applyFont="1" applyAlignment="1">
      <alignment horizontal="center" wrapText="1"/>
    </xf>
    <xf numFmtId="0" fontId="11" fillId="0" borderId="11" xfId="0" applyFont="1" applyBorder="1" applyAlignment="1">
      <alignment/>
    </xf>
    <xf numFmtId="0" fontId="11" fillId="0" borderId="12" xfId="0" applyFont="1" applyBorder="1" applyAlignment="1">
      <alignment/>
    </xf>
    <xf numFmtId="0" fontId="11" fillId="0" borderId="15" xfId="0" applyFont="1" applyBorder="1" applyAlignment="1">
      <alignment/>
    </xf>
    <xf numFmtId="0" fontId="11" fillId="0" borderId="28" xfId="0" applyFont="1" applyBorder="1" applyAlignment="1">
      <alignment/>
    </xf>
    <xf numFmtId="165" fontId="8" fillId="0" borderId="15" xfId="44" applyNumberFormat="1" applyFont="1" applyBorder="1" applyAlignment="1">
      <alignment horizontal="right"/>
    </xf>
    <xf numFmtId="0" fontId="53" fillId="0" borderId="0" xfId="0" applyFont="1" applyAlignment="1">
      <alignment horizontal="left"/>
    </xf>
    <xf numFmtId="3" fontId="38" fillId="0" borderId="0" xfId="42" applyNumberFormat="1" applyFont="1" applyAlignment="1">
      <alignment/>
    </xf>
    <xf numFmtId="3" fontId="43" fillId="0" borderId="0" xfId="42" applyNumberFormat="1" applyFont="1" applyAlignment="1">
      <alignment horizontal="right"/>
    </xf>
    <xf numFmtId="0" fontId="32" fillId="0" borderId="0" xfId="0" applyFont="1" applyAlignment="1">
      <alignment horizontal="left"/>
    </xf>
    <xf numFmtId="0" fontId="50" fillId="0" borderId="0" xfId="0" applyFont="1" applyAlignment="1">
      <alignment/>
    </xf>
    <xf numFmtId="0" fontId="54" fillId="0" borderId="0" xfId="0" applyFont="1" applyAlignment="1">
      <alignment/>
    </xf>
    <xf numFmtId="3" fontId="1" fillId="0" borderId="0" xfId="42" applyNumberFormat="1" applyFont="1" applyAlignment="1">
      <alignment/>
    </xf>
    <xf numFmtId="0" fontId="2" fillId="0" borderId="26" xfId="0" applyFont="1" applyBorder="1" applyAlignment="1">
      <alignment horizontal="center" vertical="top" wrapText="1"/>
    </xf>
    <xf numFmtId="3" fontId="2" fillId="0" borderId="26" xfId="42" applyNumberFormat="1" applyFont="1" applyBorder="1" applyAlignment="1">
      <alignment horizontal="center" vertical="top" wrapText="1"/>
    </xf>
    <xf numFmtId="0" fontId="50" fillId="0" borderId="18" xfId="0" applyFont="1" applyBorder="1" applyAlignment="1">
      <alignment horizontal="left" indent="1"/>
    </xf>
    <xf numFmtId="166" fontId="4" fillId="0" borderId="18" xfId="42" applyNumberFormat="1" applyFont="1" applyBorder="1" applyAlignment="1">
      <alignment vertical="top" wrapText="1"/>
    </xf>
    <xf numFmtId="0" fontId="0" fillId="0" borderId="12" xfId="0" applyFont="1" applyBorder="1" applyAlignment="1">
      <alignment horizontal="center"/>
    </xf>
    <xf numFmtId="0" fontId="2" fillId="0" borderId="12" xfId="0" applyFont="1" applyBorder="1" applyAlignment="1">
      <alignment horizontal="left" vertical="top" wrapText="1"/>
    </xf>
    <xf numFmtId="166" fontId="2" fillId="0" borderId="12" xfId="42" applyNumberFormat="1" applyFont="1" applyBorder="1" applyAlignment="1">
      <alignment vertical="top" wrapText="1"/>
    </xf>
    <xf numFmtId="0" fontId="0" fillId="0" borderId="0" xfId="0" applyFont="1" applyAlignment="1">
      <alignment/>
    </xf>
    <xf numFmtId="0" fontId="0" fillId="0" borderId="12" xfId="0" applyBorder="1" applyAlignment="1">
      <alignment/>
    </xf>
    <xf numFmtId="0" fontId="0" fillId="0" borderId="12" xfId="0" applyBorder="1" applyAlignment="1">
      <alignment horizontal="left" indent="1"/>
    </xf>
    <xf numFmtId="166" fontId="4" fillId="0" borderId="12" xfId="42" applyNumberFormat="1" applyFont="1" applyBorder="1" applyAlignment="1">
      <alignment vertical="top" wrapText="1"/>
    </xf>
    <xf numFmtId="3" fontId="0" fillId="0" borderId="0" xfId="0" applyNumberFormat="1" applyFont="1" applyAlignment="1">
      <alignment/>
    </xf>
    <xf numFmtId="0" fontId="0" fillId="0" borderId="12" xfId="0" applyBorder="1" applyAlignment="1">
      <alignment horizontal="right"/>
    </xf>
    <xf numFmtId="0" fontId="2" fillId="0" borderId="12" xfId="0" applyFont="1" applyBorder="1" applyAlignment="1">
      <alignment horizontal="left" vertical="top" wrapText="1" indent="1"/>
    </xf>
    <xf numFmtId="0" fontId="50" fillId="0" borderId="12" xfId="0" applyFont="1" applyBorder="1" applyAlignment="1">
      <alignment horizontal="left" indent="1"/>
    </xf>
    <xf numFmtId="0" fontId="4" fillId="0" borderId="12" xfId="0" applyFont="1" applyBorder="1" applyAlignment="1">
      <alignment horizontal="justify"/>
    </xf>
    <xf numFmtId="166" fontId="1" fillId="0" borderId="12" xfId="42" applyNumberFormat="1" applyFont="1" applyBorder="1" applyAlignment="1">
      <alignment/>
    </xf>
    <xf numFmtId="0" fontId="0" fillId="0" borderId="12" xfId="0" applyFont="1" applyBorder="1" applyAlignment="1">
      <alignment/>
    </xf>
    <xf numFmtId="0" fontId="50" fillId="0" borderId="15" xfId="0" applyFont="1" applyBorder="1" applyAlignment="1">
      <alignment horizontal="left" indent="1"/>
    </xf>
    <xf numFmtId="0" fontId="4" fillId="0" borderId="15" xfId="0" applyFont="1" applyBorder="1" applyAlignment="1">
      <alignment horizontal="left" vertical="top" wrapText="1"/>
    </xf>
    <xf numFmtId="166" fontId="4" fillId="0" borderId="15" xfId="42" applyNumberFormat="1" applyFont="1" applyBorder="1" applyAlignment="1">
      <alignment vertical="top" wrapText="1"/>
    </xf>
    <xf numFmtId="3" fontId="4" fillId="0" borderId="0" xfId="42" applyNumberFormat="1" applyFont="1" applyBorder="1" applyAlignment="1">
      <alignment horizontal="right" vertical="top" wrapText="1"/>
    </xf>
    <xf numFmtId="166" fontId="11" fillId="0" borderId="11" xfId="42" applyNumberFormat="1" applyFont="1" applyBorder="1" applyAlignment="1">
      <alignment/>
    </xf>
    <xf numFmtId="166" fontId="42" fillId="0" borderId="11" xfId="42" applyNumberFormat="1" applyFont="1" applyBorder="1" applyAlignment="1">
      <alignment/>
    </xf>
    <xf numFmtId="166" fontId="11" fillId="0" borderId="12" xfId="42" applyNumberFormat="1" applyFont="1" applyBorder="1" applyAlignment="1">
      <alignment/>
    </xf>
    <xf numFmtId="169" fontId="2" fillId="0" borderId="12" xfId="42" applyNumberFormat="1" applyFont="1" applyBorder="1" applyAlignment="1">
      <alignment vertical="top" wrapText="1"/>
    </xf>
    <xf numFmtId="43" fontId="11" fillId="0" borderId="11" xfId="42" applyNumberFormat="1" applyFont="1" applyBorder="1" applyAlignment="1">
      <alignment/>
    </xf>
    <xf numFmtId="166" fontId="11" fillId="0" borderId="15" xfId="42" applyNumberFormat="1" applyFont="1" applyBorder="1" applyAlignment="1">
      <alignment/>
    </xf>
    <xf numFmtId="166" fontId="42" fillId="0" borderId="15" xfId="42" applyNumberFormat="1" applyFont="1" applyBorder="1" applyAlignment="1">
      <alignment/>
    </xf>
    <xf numFmtId="166" fontId="11" fillId="0" borderId="28" xfId="42" applyNumberFormat="1" applyFont="1" applyBorder="1" applyAlignment="1">
      <alignment/>
    </xf>
    <xf numFmtId="4" fontId="1" fillId="0" borderId="0" xfId="42" applyNumberFormat="1" applyFont="1" applyAlignment="1">
      <alignment/>
    </xf>
    <xf numFmtId="0" fontId="53" fillId="0" borderId="0" xfId="0" applyFont="1" applyAlignment="1">
      <alignment/>
    </xf>
    <xf numFmtId="4" fontId="50" fillId="0" borderId="0" xfId="42" applyNumberFormat="1" applyFont="1" applyAlignment="1">
      <alignment/>
    </xf>
    <xf numFmtId="0" fontId="45" fillId="0" borderId="10" xfId="0" applyFont="1" applyBorder="1" applyAlignment="1">
      <alignment/>
    </xf>
    <xf numFmtId="0" fontId="45" fillId="0" borderId="10" xfId="0" applyFont="1" applyBorder="1" applyAlignment="1">
      <alignment horizontal="center"/>
    </xf>
    <xf numFmtId="0" fontId="45" fillId="0" borderId="10" xfId="0" applyFont="1" applyBorder="1" applyAlignment="1">
      <alignment horizontal="center" wrapText="1"/>
    </xf>
    <xf numFmtId="0" fontId="0" fillId="0" borderId="11" xfId="0" applyFont="1" applyBorder="1" applyAlignment="1">
      <alignment horizontal="center"/>
    </xf>
    <xf numFmtId="0" fontId="46" fillId="0" borderId="11" xfId="0" applyFont="1" applyBorder="1" applyAlignment="1">
      <alignment horizontal="left" indent="1"/>
    </xf>
    <xf numFmtId="167" fontId="46" fillId="0" borderId="11" xfId="0" applyNumberFormat="1" applyFont="1" applyBorder="1" applyAlignment="1">
      <alignment horizontal="center"/>
    </xf>
    <xf numFmtId="167" fontId="55" fillId="0" borderId="11" xfId="0" applyNumberFormat="1" applyFont="1" applyBorder="1" applyAlignment="1">
      <alignment horizontal="center"/>
    </xf>
    <xf numFmtId="166" fontId="46" fillId="0" borderId="11" xfId="42" applyNumberFormat="1" applyFont="1" applyBorder="1" applyAlignment="1">
      <alignment horizontal="center"/>
    </xf>
    <xf numFmtId="3" fontId="0" fillId="0" borderId="12" xfId="0" applyNumberFormat="1" applyFont="1" applyBorder="1" applyAlignment="1">
      <alignment horizontal="center"/>
    </xf>
    <xf numFmtId="0" fontId="46" fillId="0" borderId="12" xfId="0" applyFont="1" applyBorder="1" applyAlignment="1">
      <alignment horizontal="left" indent="1"/>
    </xf>
    <xf numFmtId="167" fontId="46" fillId="0" borderId="12" xfId="0" applyNumberFormat="1" applyFont="1" applyBorder="1" applyAlignment="1">
      <alignment horizontal="center"/>
    </xf>
    <xf numFmtId="167" fontId="55" fillId="0" borderId="12" xfId="0" applyNumberFormat="1" applyFont="1" applyBorder="1" applyAlignment="1">
      <alignment horizontal="center"/>
    </xf>
    <xf numFmtId="166" fontId="46" fillId="0" borderId="12" xfId="42" applyNumberFormat="1" applyFont="1" applyBorder="1" applyAlignment="1">
      <alignment horizontal="center"/>
    </xf>
    <xf numFmtId="166" fontId="47" fillId="0" borderId="12" xfId="42" applyNumberFormat="1" applyFont="1" applyBorder="1" applyAlignment="1">
      <alignment horizontal="center"/>
    </xf>
    <xf numFmtId="0" fontId="55" fillId="0" borderId="12" xfId="0" applyFont="1" applyBorder="1" applyAlignment="1">
      <alignment horizontal="left" indent="1"/>
    </xf>
    <xf numFmtId="3" fontId="0" fillId="0" borderId="15" xfId="0" applyNumberFormat="1" applyFont="1" applyBorder="1" applyAlignment="1">
      <alignment horizontal="center"/>
    </xf>
    <xf numFmtId="0" fontId="46" fillId="0" borderId="15" xfId="0" applyFont="1" applyBorder="1" applyAlignment="1">
      <alignment horizontal="left" indent="1"/>
    </xf>
    <xf numFmtId="167" fontId="46" fillId="0" borderId="15" xfId="0" applyNumberFormat="1" applyFont="1" applyBorder="1" applyAlignment="1">
      <alignment horizontal="center"/>
    </xf>
    <xf numFmtId="166" fontId="47" fillId="0" borderId="15" xfId="42" applyNumberFormat="1" applyFont="1" applyBorder="1" applyAlignment="1">
      <alignment horizontal="center"/>
    </xf>
    <xf numFmtId="0" fontId="55" fillId="0" borderId="0" xfId="0" applyFont="1" applyAlignment="1">
      <alignment/>
    </xf>
    <xf numFmtId="0" fontId="56" fillId="0" borderId="0" xfId="0" applyFont="1" applyAlignment="1">
      <alignment/>
    </xf>
    <xf numFmtId="0" fontId="55" fillId="0" borderId="0" xfId="0" applyFont="1" applyAlignment="1">
      <alignment horizontal="center"/>
    </xf>
    <xf numFmtId="0" fontId="23" fillId="0" borderId="0" xfId="0" applyFont="1" applyAlignment="1">
      <alignment horizontal="center"/>
    </xf>
    <xf numFmtId="0" fontId="26" fillId="0" borderId="0" xfId="0" applyFont="1" applyAlignment="1">
      <alignment horizontal="center"/>
    </xf>
    <xf numFmtId="166" fontId="52" fillId="0" borderId="0" xfId="42" applyNumberFormat="1" applyFont="1" applyAlignment="1">
      <alignment/>
    </xf>
    <xf numFmtId="166" fontId="0" fillId="0" borderId="0" xfId="0" applyNumberFormat="1" applyAlignment="1">
      <alignment/>
    </xf>
    <xf numFmtId="0" fontId="20" fillId="0" borderId="0" xfId="0" applyFont="1" applyAlignment="1">
      <alignment horizontal="center"/>
    </xf>
    <xf numFmtId="0" fontId="10" fillId="0" borderId="0" xfId="0" applyFont="1" applyAlignment="1">
      <alignment horizontal="center"/>
    </xf>
    <xf numFmtId="0" fontId="21" fillId="0" borderId="0" xfId="0" applyFont="1" applyAlignment="1">
      <alignment horizontal="center"/>
    </xf>
    <xf numFmtId="166" fontId="11" fillId="0" borderId="24" xfId="42" applyNumberFormat="1" applyFont="1" applyBorder="1" applyAlignment="1">
      <alignment horizontal="center"/>
    </xf>
    <xf numFmtId="166" fontId="11" fillId="0" borderId="21" xfId="42" applyNumberFormat="1" applyFont="1" applyBorder="1" applyAlignment="1">
      <alignment horizontal="center"/>
    </xf>
    <xf numFmtId="166" fontId="28" fillId="0" borderId="21" xfId="42" applyNumberFormat="1" applyFont="1" applyBorder="1" applyAlignment="1">
      <alignment horizontal="center"/>
    </xf>
    <xf numFmtId="166" fontId="11" fillId="0" borderId="23" xfId="42" applyNumberFormat="1" applyFont="1" applyBorder="1" applyAlignment="1">
      <alignment horizontal="center"/>
    </xf>
    <xf numFmtId="166" fontId="28" fillId="0" borderId="24" xfId="42" applyNumberFormat="1" applyFont="1" applyBorder="1" applyAlignment="1">
      <alignment horizontal="center"/>
    </xf>
    <xf numFmtId="166" fontId="16" fillId="0" borderId="23" xfId="42" applyNumberFormat="1" applyFont="1" applyBorder="1" applyAlignment="1">
      <alignment horizontal="center"/>
    </xf>
    <xf numFmtId="166" fontId="1" fillId="0" borderId="0" xfId="42" applyNumberFormat="1" applyFont="1" applyAlignment="1">
      <alignment/>
    </xf>
    <xf numFmtId="0" fontId="57" fillId="0" borderId="0" xfId="0" applyFont="1" applyAlignment="1">
      <alignment/>
    </xf>
    <xf numFmtId="0" fontId="58" fillId="0" borderId="10" xfId="0" applyFont="1" applyBorder="1" applyAlignment="1">
      <alignment/>
    </xf>
    <xf numFmtId="0" fontId="57" fillId="0" borderId="18" xfId="0" applyFont="1" applyBorder="1" applyAlignment="1">
      <alignment/>
    </xf>
    <xf numFmtId="166" fontId="57" fillId="0" borderId="12" xfId="0" applyNumberFormat="1" applyFont="1" applyBorder="1" applyAlignment="1">
      <alignment/>
    </xf>
    <xf numFmtId="166" fontId="28" fillId="0" borderId="12" xfId="42" applyNumberFormat="1" applyFont="1" applyBorder="1" applyAlignment="1">
      <alignment horizontal="center"/>
    </xf>
    <xf numFmtId="166" fontId="16" fillId="0" borderId="15" xfId="42" applyNumberFormat="1" applyFont="1" applyBorder="1" applyAlignment="1">
      <alignment horizontal="center"/>
    </xf>
    <xf numFmtId="0" fontId="53" fillId="0" borderId="10" xfId="0" applyFont="1" applyBorder="1" applyAlignment="1">
      <alignment horizontal="center" vertical="center"/>
    </xf>
    <xf numFmtId="0" fontId="52" fillId="0" borderId="18" xfId="0" applyFont="1" applyBorder="1" applyAlignment="1">
      <alignment/>
    </xf>
    <xf numFmtId="166" fontId="52" fillId="0" borderId="12" xfId="0" applyNumberFormat="1" applyFont="1" applyBorder="1" applyAlignment="1">
      <alignment/>
    </xf>
    <xf numFmtId="0" fontId="59" fillId="0" borderId="0" xfId="0" applyFont="1" applyAlignment="1">
      <alignment horizontal="center"/>
    </xf>
    <xf numFmtId="0" fontId="60" fillId="0" borderId="0" xfId="0" applyFont="1" applyAlignment="1">
      <alignment horizontal="right"/>
    </xf>
    <xf numFmtId="0" fontId="59" fillId="0" borderId="0" xfId="0" applyFont="1" applyAlignment="1">
      <alignment/>
    </xf>
    <xf numFmtId="0" fontId="62" fillId="0" borderId="0" xfId="0" applyFont="1" applyAlignment="1">
      <alignment horizontal="center"/>
    </xf>
    <xf numFmtId="0" fontId="62" fillId="0" borderId="0" xfId="0" applyFont="1" applyAlignment="1">
      <alignment horizontal="right"/>
    </xf>
    <xf numFmtId="0" fontId="62" fillId="0" borderId="21" xfId="0" applyFont="1" applyBorder="1" applyAlignment="1">
      <alignment horizontal="center"/>
    </xf>
    <xf numFmtId="0" fontId="61" fillId="0" borderId="21" xfId="0" applyFont="1" applyBorder="1" applyAlignment="1">
      <alignment horizontal="center"/>
    </xf>
    <xf numFmtId="0" fontId="62" fillId="0" borderId="23" xfId="0" applyFont="1" applyBorder="1" applyAlignment="1">
      <alignment horizontal="center"/>
    </xf>
    <xf numFmtId="0" fontId="62" fillId="0" borderId="24" xfId="0" applyFont="1" applyBorder="1" applyAlignment="1">
      <alignment horizontal="center"/>
    </xf>
    <xf numFmtId="0" fontId="61" fillId="0" borderId="24" xfId="0" applyFont="1" applyBorder="1" applyAlignment="1">
      <alignment horizontal="center"/>
    </xf>
    <xf numFmtId="0" fontId="59" fillId="0" borderId="21" xfId="0" applyFont="1" applyBorder="1" applyAlignment="1">
      <alignment horizontal="center"/>
    </xf>
    <xf numFmtId="0" fontId="59" fillId="0" borderId="23" xfId="0" applyFont="1" applyBorder="1" applyAlignment="1">
      <alignment horizontal="center"/>
    </xf>
    <xf numFmtId="0" fontId="62" fillId="0" borderId="0" xfId="0" applyFont="1" applyAlignment="1">
      <alignment/>
    </xf>
    <xf numFmtId="0" fontId="62" fillId="0" borderId="21" xfId="0" applyFont="1" applyBorder="1" applyAlignment="1">
      <alignment horizontal="center" vertical="top" wrapText="1"/>
    </xf>
    <xf numFmtId="0" fontId="63" fillId="0" borderId="0" xfId="0" applyFont="1" applyAlignment="1">
      <alignment/>
    </xf>
    <xf numFmtId="0" fontId="63" fillId="0" borderId="0" xfId="0" applyFont="1" applyAlignment="1">
      <alignment horizontal="center"/>
    </xf>
    <xf numFmtId="3" fontId="15" fillId="0" borderId="12" xfId="42" applyNumberFormat="1" applyFont="1" applyBorder="1" applyAlignment="1">
      <alignment vertical="top" wrapText="1"/>
    </xf>
    <xf numFmtId="166" fontId="57" fillId="0" borderId="0" xfId="0" applyNumberFormat="1" applyFont="1" applyAlignment="1">
      <alignment/>
    </xf>
    <xf numFmtId="166" fontId="53" fillId="0" borderId="15" xfId="0" applyNumberFormat="1" applyFont="1" applyBorder="1" applyAlignment="1">
      <alignment/>
    </xf>
    <xf numFmtId="3" fontId="57" fillId="0" borderId="0" xfId="0" applyNumberFormat="1" applyFont="1" applyAlignment="1">
      <alignment/>
    </xf>
    <xf numFmtId="0" fontId="11" fillId="0" borderId="0" xfId="58" applyFont="1">
      <alignment/>
      <protection/>
    </xf>
    <xf numFmtId="165" fontId="0" fillId="0" borderId="0" xfId="0" applyNumberFormat="1" applyAlignment="1">
      <alignment/>
    </xf>
    <xf numFmtId="10" fontId="52" fillId="0" borderId="0" xfId="61" applyNumberFormat="1" applyFont="1" applyAlignment="1">
      <alignment/>
    </xf>
    <xf numFmtId="171" fontId="52" fillId="0" borderId="0" xfId="61" applyNumberFormat="1" applyFont="1" applyAlignment="1">
      <alignment/>
    </xf>
    <xf numFmtId="3" fontId="0" fillId="0" borderId="0" xfId="42" applyNumberFormat="1" applyFont="1" applyAlignment="1">
      <alignment/>
    </xf>
    <xf numFmtId="3" fontId="2" fillId="0" borderId="10" xfId="42" applyNumberFormat="1" applyFont="1" applyBorder="1" applyAlignment="1">
      <alignment horizontal="center" vertical="top" wrapText="1"/>
    </xf>
    <xf numFmtId="3" fontId="4" fillId="0" borderId="12" xfId="42" applyNumberFormat="1" applyFont="1" applyBorder="1" applyAlignment="1">
      <alignment horizontal="right" vertical="top" wrapText="1"/>
    </xf>
    <xf numFmtId="37" fontId="2" fillId="0" borderId="12" xfId="42" applyNumberFormat="1" applyFont="1" applyBorder="1" applyAlignment="1">
      <alignment vertical="top" wrapText="1"/>
    </xf>
    <xf numFmtId="3" fontId="2" fillId="0" borderId="12" xfId="42" applyNumberFormat="1" applyFont="1" applyBorder="1" applyAlignment="1">
      <alignment horizontal="right" vertical="top" wrapText="1"/>
    </xf>
    <xf numFmtId="41" fontId="2" fillId="0" borderId="15" xfId="42" applyNumberFormat="1" applyFont="1" applyBorder="1" applyAlignment="1">
      <alignment vertical="top" wrapText="1"/>
    </xf>
    <xf numFmtId="3" fontId="2" fillId="0" borderId="11" xfId="42" applyNumberFormat="1" applyFont="1" applyBorder="1" applyAlignment="1">
      <alignment horizontal="right" vertical="top" wrapText="1"/>
    </xf>
    <xf numFmtId="3" fontId="2" fillId="0" borderId="11" xfId="42" applyNumberFormat="1" applyFont="1" applyBorder="1" applyAlignment="1">
      <alignment vertical="top" wrapText="1"/>
    </xf>
    <xf numFmtId="41" fontId="2" fillId="0" borderId="12" xfId="42" applyNumberFormat="1" applyFont="1" applyBorder="1" applyAlignment="1">
      <alignment vertical="top" wrapText="1"/>
    </xf>
    <xf numFmtId="3" fontId="4" fillId="0" borderId="15" xfId="42" applyNumberFormat="1" applyFont="1" applyBorder="1" applyAlignment="1">
      <alignment horizontal="right" vertical="top" wrapText="1"/>
    </xf>
    <xf numFmtId="165" fontId="0" fillId="0" borderId="0" xfId="42" applyNumberFormat="1" applyFont="1" applyAlignment="1">
      <alignment/>
    </xf>
    <xf numFmtId="3" fontId="0" fillId="0" borderId="0" xfId="42" applyNumberFormat="1" applyFont="1" applyAlignment="1">
      <alignment horizontal="right"/>
    </xf>
    <xf numFmtId="3" fontId="4" fillId="0" borderId="10" xfId="42" applyNumberFormat="1" applyFont="1" applyBorder="1" applyAlignment="1">
      <alignment horizontal="center" vertical="top" wrapText="1"/>
    </xf>
    <xf numFmtId="3" fontId="4" fillId="0" borderId="11" xfId="42" applyNumberFormat="1" applyFont="1" applyBorder="1" applyAlignment="1">
      <alignment horizontal="right" vertical="top" wrapText="1"/>
    </xf>
    <xf numFmtId="168" fontId="0" fillId="0" borderId="0" xfId="42" applyNumberFormat="1" applyFont="1" applyAlignment="1">
      <alignment/>
    </xf>
    <xf numFmtId="41" fontId="4" fillId="0" borderId="12" xfId="42" applyNumberFormat="1" applyFont="1" applyBorder="1" applyAlignment="1">
      <alignment horizontal="right" vertical="top" wrapText="1"/>
    </xf>
    <xf numFmtId="4" fontId="0" fillId="0" borderId="0" xfId="42" applyNumberFormat="1" applyFont="1" applyAlignment="1">
      <alignment/>
    </xf>
    <xf numFmtId="3" fontId="6" fillId="0" borderId="14" xfId="42" applyNumberFormat="1" applyFont="1" applyBorder="1" applyAlignment="1">
      <alignment vertical="top" wrapText="1"/>
    </xf>
    <xf numFmtId="3" fontId="6" fillId="0" borderId="16" xfId="42" applyNumberFormat="1" applyFont="1" applyBorder="1" applyAlignment="1">
      <alignment/>
    </xf>
    <xf numFmtId="3" fontId="6" fillId="0" borderId="14" xfId="0" applyNumberFormat="1" applyFont="1" applyBorder="1" applyAlignment="1">
      <alignment vertical="top" wrapText="1"/>
    </xf>
    <xf numFmtId="3" fontId="6" fillId="0" borderId="17" xfId="0" applyNumberFormat="1" applyFont="1" applyBorder="1" applyAlignment="1">
      <alignment vertical="top" wrapText="1"/>
    </xf>
    <xf numFmtId="3" fontId="6" fillId="0" borderId="17" xfId="42" applyNumberFormat="1" applyFont="1" applyBorder="1" applyAlignment="1">
      <alignment vertical="top" wrapText="1"/>
    </xf>
    <xf numFmtId="3" fontId="13" fillId="0" borderId="15" xfId="42" applyNumberFormat="1" applyFont="1" applyBorder="1" applyAlignment="1">
      <alignment vertical="top" wrapText="1"/>
    </xf>
    <xf numFmtId="166" fontId="16" fillId="0" borderId="11" xfId="42" applyNumberFormat="1" applyFont="1" applyBorder="1" applyAlignment="1">
      <alignment horizontal="center"/>
    </xf>
    <xf numFmtId="166" fontId="28" fillId="0" borderId="15" xfId="42" applyNumberFormat="1" applyFont="1" applyBorder="1" applyAlignment="1">
      <alignment horizontal="center"/>
    </xf>
    <xf numFmtId="166" fontId="58" fillId="0" borderId="12" xfId="0" applyNumberFormat="1" applyFont="1" applyBorder="1" applyAlignment="1">
      <alignment/>
    </xf>
    <xf numFmtId="166" fontId="11" fillId="0" borderId="0" xfId="42" applyNumberFormat="1" applyFont="1" applyAlignment="1">
      <alignment/>
    </xf>
    <xf numFmtId="166" fontId="16" fillId="0" borderId="0" xfId="0" applyNumberFormat="1" applyFont="1" applyAlignment="1">
      <alignment/>
    </xf>
    <xf numFmtId="0" fontId="16" fillId="0" borderId="0" xfId="0" applyFont="1" applyFill="1" applyAlignment="1">
      <alignment/>
    </xf>
    <xf numFmtId="0" fontId="16" fillId="0" borderId="0" xfId="0" applyFont="1" applyFill="1" applyAlignment="1">
      <alignment horizontal="center"/>
    </xf>
    <xf numFmtId="3" fontId="66" fillId="0" borderId="0" xfId="0" applyNumberFormat="1" applyFont="1" applyAlignment="1">
      <alignment/>
    </xf>
    <xf numFmtId="166" fontId="11" fillId="0" borderId="0" xfId="0" applyNumberFormat="1" applyFont="1" applyAlignment="1">
      <alignment/>
    </xf>
    <xf numFmtId="0" fontId="25" fillId="0" borderId="0" xfId="0" applyFont="1" applyAlignment="1">
      <alignment/>
    </xf>
    <xf numFmtId="166" fontId="17" fillId="0" borderId="0" xfId="42" applyNumberFormat="1" applyFont="1" applyAlignment="1">
      <alignment/>
    </xf>
    <xf numFmtId="166" fontId="16" fillId="0" borderId="0" xfId="42" applyNumberFormat="1" applyFont="1" applyAlignment="1">
      <alignment/>
    </xf>
    <xf numFmtId="166" fontId="67" fillId="0" borderId="0" xfId="42" applyNumberFormat="1" applyFont="1" applyAlignment="1">
      <alignment/>
    </xf>
    <xf numFmtId="41" fontId="0" fillId="0" borderId="0" xfId="0" applyNumberFormat="1" applyAlignment="1">
      <alignment/>
    </xf>
    <xf numFmtId="166" fontId="0" fillId="0" borderId="0" xfId="42" applyNumberFormat="1" applyFont="1" applyAlignment="1">
      <alignment/>
    </xf>
    <xf numFmtId="3" fontId="39" fillId="0" borderId="0" xfId="42" applyNumberFormat="1" applyFont="1" applyAlignment="1">
      <alignment horizontal="center"/>
    </xf>
    <xf numFmtId="0" fontId="44" fillId="0" borderId="0" xfId="0" applyFont="1" applyAlignment="1">
      <alignment horizontal="center"/>
    </xf>
    <xf numFmtId="0" fontId="32" fillId="0" borderId="0" xfId="0" applyFont="1" applyAlignment="1">
      <alignment horizontal="center"/>
    </xf>
    <xf numFmtId="0" fontId="54" fillId="0" borderId="10" xfId="0" applyFont="1" applyBorder="1" applyAlignment="1">
      <alignment horizontal="center" vertical="center"/>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10" xfId="42" applyNumberFormat="1" applyFont="1" applyBorder="1" applyAlignment="1">
      <alignment horizontal="center" vertical="center" wrapText="1"/>
    </xf>
    <xf numFmtId="3" fontId="4" fillId="0" borderId="26" xfId="42" applyNumberFormat="1" applyFont="1" applyBorder="1" applyAlignment="1">
      <alignment horizontal="center" vertical="center" wrapText="1"/>
    </xf>
    <xf numFmtId="3" fontId="4" fillId="0" borderId="28" xfId="42" applyNumberFormat="1" applyFont="1" applyBorder="1" applyAlignment="1">
      <alignment horizontal="center" vertical="center" wrapText="1"/>
    </xf>
    <xf numFmtId="0" fontId="23" fillId="0" borderId="0" xfId="0" applyFont="1" applyAlignment="1">
      <alignment horizontal="center" wrapText="1"/>
    </xf>
    <xf numFmtId="0" fontId="16"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4" fontId="25" fillId="0" borderId="0" xfId="42" applyNumberFormat="1" applyFont="1" applyAlignment="1">
      <alignment horizontal="center"/>
    </xf>
    <xf numFmtId="3" fontId="16" fillId="0" borderId="0" xfId="42" applyNumberFormat="1" applyFont="1" applyAlignment="1">
      <alignment horizontal="center"/>
    </xf>
    <xf numFmtId="0" fontId="16" fillId="0" borderId="0" xfId="0" applyFont="1" applyAlignment="1">
      <alignment horizontal="left"/>
    </xf>
    <xf numFmtId="3" fontId="38" fillId="0" borderId="0" xfId="42" applyNumberFormat="1" applyFont="1" applyAlignment="1">
      <alignment horizontal="center"/>
    </xf>
    <xf numFmtId="3" fontId="39" fillId="0" borderId="0" xfId="42" applyNumberFormat="1" applyFont="1" applyAlignment="1">
      <alignment horizontal="center"/>
    </xf>
    <xf numFmtId="0" fontId="40" fillId="0" borderId="0" xfId="0" applyFont="1" applyAlignment="1">
      <alignment horizontal="center"/>
    </xf>
    <xf numFmtId="0" fontId="25" fillId="0" borderId="0" xfId="0" applyFont="1" applyAlignment="1">
      <alignment horizontal="center"/>
    </xf>
    <xf numFmtId="3" fontId="4" fillId="0" borderId="20" xfId="42" applyNumberFormat="1" applyFont="1" applyBorder="1" applyAlignment="1">
      <alignment horizontal="center" vertical="center" wrapText="1"/>
    </xf>
    <xf numFmtId="166" fontId="32" fillId="0" borderId="0" xfId="0" applyNumberFormat="1" applyFont="1" applyAlignment="1">
      <alignment horizontal="center"/>
    </xf>
    <xf numFmtId="166" fontId="32" fillId="0" borderId="0" xfId="42" applyNumberFormat="1" applyFont="1" applyAlignment="1">
      <alignment horizontal="center"/>
    </xf>
    <xf numFmtId="0" fontId="32" fillId="0" borderId="10" xfId="0" applyFont="1" applyBorder="1" applyAlignment="1">
      <alignment horizontal="center"/>
    </xf>
    <xf numFmtId="0" fontId="32" fillId="0" borderId="10" xfId="0" applyFont="1" applyBorder="1" applyAlignment="1">
      <alignment horizontal="center" wrapText="1"/>
    </xf>
    <xf numFmtId="0" fontId="30" fillId="0" borderId="0" xfId="0" applyFont="1" applyAlignment="1">
      <alignment horizontal="center" vertical="center" wrapText="1"/>
    </xf>
    <xf numFmtId="0" fontId="31" fillId="0" borderId="0" xfId="0" applyFont="1" applyAlignment="1">
      <alignment horizontal="center"/>
    </xf>
    <xf numFmtId="0" fontId="35" fillId="0" borderId="17" xfId="0" applyFont="1" applyBorder="1" applyAlignment="1">
      <alignment horizontal="right" wrapText="1"/>
    </xf>
    <xf numFmtId="3" fontId="10" fillId="0" borderId="0" xfId="0" applyNumberFormat="1" applyFont="1" applyAlignment="1">
      <alignment vertical="center" wrapText="1"/>
    </xf>
    <xf numFmtId="0" fontId="10" fillId="0" borderId="0" xfId="0" applyFont="1" applyAlignment="1">
      <alignment horizontal="left"/>
    </xf>
    <xf numFmtId="0" fontId="10" fillId="0" borderId="26" xfId="0" applyFont="1" applyBorder="1" applyAlignment="1">
      <alignment horizontal="center" vertical="center" wrapText="1"/>
    </xf>
    <xf numFmtId="0" fontId="0" fillId="0" borderId="28" xfId="0" applyBorder="1" applyAlignment="1">
      <alignment horizontal="center" vertical="center" wrapText="1"/>
    </xf>
    <xf numFmtId="3" fontId="4" fillId="0" borderId="18" xfId="42" applyNumberFormat="1" applyFont="1" applyBorder="1" applyAlignment="1">
      <alignment horizontal="center" vertical="center" wrapText="1"/>
    </xf>
    <xf numFmtId="3" fontId="4" fillId="0" borderId="15" xfId="42" applyNumberFormat="1" applyFont="1" applyBorder="1" applyAlignment="1">
      <alignment horizontal="center" vertical="center" wrapText="1"/>
    </xf>
    <xf numFmtId="3" fontId="4" fillId="0" borderId="18" xfId="42" applyNumberFormat="1" applyFont="1" applyBorder="1" applyAlignment="1">
      <alignment horizontal="center" vertical="top" wrapText="1"/>
    </xf>
    <xf numFmtId="3" fontId="4" fillId="0" borderId="15" xfId="42" applyNumberFormat="1" applyFont="1" applyBorder="1" applyAlignment="1">
      <alignment horizontal="center" vertical="top" wrapText="1"/>
    </xf>
    <xf numFmtId="0" fontId="5" fillId="0" borderId="0" xfId="58" applyFont="1" applyAlignment="1">
      <alignment horizontal="left"/>
      <protection/>
    </xf>
    <xf numFmtId="0" fontId="10" fillId="0" borderId="0" xfId="58" applyFont="1" applyAlignment="1">
      <alignment horizontal="left"/>
      <protection/>
    </xf>
    <xf numFmtId="0" fontId="10" fillId="0" borderId="10" xfId="58" applyFont="1" applyBorder="1" applyAlignment="1">
      <alignment horizontal="center" vertical="center" wrapText="1"/>
      <protection/>
    </xf>
    <xf numFmtId="0" fontId="16" fillId="0" borderId="10" xfId="58" applyFont="1" applyBorder="1" applyAlignment="1">
      <alignment horizontal="center" vertical="center" wrapText="1"/>
      <protection/>
    </xf>
    <xf numFmtId="0" fontId="10" fillId="0" borderId="10" xfId="58" applyFont="1" applyBorder="1" applyAlignment="1">
      <alignment horizontal="center" vertical="top" wrapText="1"/>
      <protection/>
    </xf>
    <xf numFmtId="0" fontId="4" fillId="0" borderId="10" xfId="58" applyFont="1" applyBorder="1" applyAlignment="1">
      <alignment horizontal="center" vertical="center" wrapText="1"/>
      <protection/>
    </xf>
    <xf numFmtId="3" fontId="10" fillId="0" borderId="10"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0" xfId="58" applyFont="1" applyAlignment="1">
      <alignment horizontal="center"/>
      <protection/>
    </xf>
    <xf numFmtId="0" fontId="11" fillId="0" borderId="10" xfId="58" applyBorder="1" applyAlignment="1">
      <alignment horizontal="center" vertical="center" wrapText="1"/>
      <protection/>
    </xf>
    <xf numFmtId="0" fontId="4" fillId="0" borderId="10" xfId="58" applyFont="1" applyBorder="1" applyAlignment="1">
      <alignment horizontal="center" vertical="top" wrapText="1"/>
      <protection/>
    </xf>
    <xf numFmtId="0" fontId="4" fillId="0" borderId="28" xfId="0" applyFont="1" applyBorder="1" applyAlignment="1">
      <alignment horizontal="center" vertical="center" wrapText="1"/>
    </xf>
    <xf numFmtId="0" fontId="20" fillId="0" borderId="0" xfId="0" applyFont="1" applyAlignment="1">
      <alignment horizontal="center"/>
    </xf>
    <xf numFmtId="0" fontId="1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11" fillId="0" borderId="30" xfId="0" applyFont="1" applyBorder="1" applyAlignment="1">
      <alignment horizontal="left" indent="1"/>
    </xf>
    <xf numFmtId="0" fontId="11" fillId="0" borderId="21" xfId="0" applyFont="1" applyBorder="1" applyAlignment="1">
      <alignment horizontal="left" indent="1"/>
    </xf>
    <xf numFmtId="0" fontId="16" fillId="0" borderId="32" xfId="0" applyFont="1" applyBorder="1" applyAlignment="1">
      <alignment horizontal="left" indent="1"/>
    </xf>
    <xf numFmtId="0" fontId="16" fillId="0" borderId="23" xfId="0" applyFont="1" applyBorder="1" applyAlignment="1">
      <alignment horizontal="left" indent="1"/>
    </xf>
    <xf numFmtId="0" fontId="11" fillId="0" borderId="32" xfId="0" applyFont="1" applyBorder="1" applyAlignment="1">
      <alignment horizontal="left" indent="1"/>
    </xf>
    <xf numFmtId="0" fontId="11" fillId="0" borderId="23" xfId="0" applyFont="1" applyBorder="1" applyAlignment="1">
      <alignment horizontal="left" indent="1"/>
    </xf>
    <xf numFmtId="0" fontId="11" fillId="0" borderId="33" xfId="0" applyFont="1" applyBorder="1" applyAlignment="1">
      <alignment horizontal="left" indent="1"/>
    </xf>
    <xf numFmtId="0" fontId="11" fillId="0" borderId="24" xfId="0" applyFont="1" applyBorder="1" applyAlignment="1">
      <alignment horizontal="left" indent="1"/>
    </xf>
    <xf numFmtId="0" fontId="16" fillId="0" borderId="30" xfId="0" applyFont="1" applyBorder="1" applyAlignment="1">
      <alignment horizontal="left" indent="1"/>
    </xf>
    <xf numFmtId="0" fontId="16" fillId="0" borderId="21" xfId="0" applyFont="1" applyBorder="1" applyAlignment="1">
      <alignment horizontal="left" indent="1"/>
    </xf>
    <xf numFmtId="0" fontId="28" fillId="0" borderId="30" xfId="0" applyFont="1" applyBorder="1" applyAlignment="1">
      <alignment horizontal="left" indent="1"/>
    </xf>
    <xf numFmtId="0" fontId="28" fillId="0" borderId="21" xfId="0" applyFont="1" applyBorder="1" applyAlignment="1">
      <alignment horizontal="left" indent="1"/>
    </xf>
    <xf numFmtId="0" fontId="16" fillId="0" borderId="29" xfId="0" applyFont="1" applyBorder="1" applyAlignment="1">
      <alignment horizontal="left" indent="1"/>
    </xf>
    <xf numFmtId="0" fontId="16" fillId="0" borderId="22" xfId="0" applyFont="1" applyBorder="1" applyAlignment="1">
      <alignment horizontal="left" indent="1"/>
    </xf>
    <xf numFmtId="0" fontId="23" fillId="0" borderId="0" xfId="0" applyFont="1" applyAlignment="1">
      <alignment horizontal="center"/>
    </xf>
    <xf numFmtId="0" fontId="26" fillId="0" borderId="0" xfId="0" applyFont="1" applyAlignment="1">
      <alignment horizontal="center"/>
    </xf>
    <xf numFmtId="0" fontId="11" fillId="0" borderId="0" xfId="0" applyFont="1" applyAlignment="1">
      <alignment horizontal="center"/>
    </xf>
    <xf numFmtId="0" fontId="16" fillId="0" borderId="34" xfId="0" applyFont="1" applyBorder="1" applyAlignment="1">
      <alignment horizontal="center"/>
    </xf>
    <xf numFmtId="0" fontId="16" fillId="0" borderId="19" xfId="0" applyFont="1" applyBorder="1" applyAlignment="1">
      <alignment horizontal="center"/>
    </xf>
    <xf numFmtId="0" fontId="59" fillId="0" borderId="30" xfId="0" applyFont="1" applyBorder="1" applyAlignment="1">
      <alignment horizontal="left" indent="1"/>
    </xf>
    <xf numFmtId="0" fontId="59" fillId="0" borderId="21" xfId="0" applyFont="1" applyBorder="1" applyAlignment="1">
      <alignment horizontal="left" indent="1"/>
    </xf>
    <xf numFmtId="0" fontId="62" fillId="0" borderId="30" xfId="0" applyFont="1" applyBorder="1" applyAlignment="1">
      <alignment horizontal="left" indent="1"/>
    </xf>
    <xf numFmtId="0" fontId="62" fillId="0" borderId="21" xfId="0" applyFont="1" applyBorder="1" applyAlignment="1">
      <alignment horizontal="left" indent="1"/>
    </xf>
    <xf numFmtId="0" fontId="62" fillId="0" borderId="33" xfId="0" applyFont="1" applyBorder="1" applyAlignment="1">
      <alignment horizontal="left" indent="1"/>
    </xf>
    <xf numFmtId="0" fontId="62" fillId="0" borderId="24" xfId="0" applyFont="1" applyBorder="1" applyAlignment="1">
      <alignment horizontal="left" indent="1"/>
    </xf>
    <xf numFmtId="0" fontId="63" fillId="0" borderId="0" xfId="0" applyFont="1" applyAlignment="1">
      <alignment horizontal="center"/>
    </xf>
    <xf numFmtId="0" fontId="59" fillId="0" borderId="32" xfId="0" applyFont="1" applyBorder="1" applyAlignment="1">
      <alignment horizontal="left" indent="1"/>
    </xf>
    <xf numFmtId="0" fontId="59" fillId="0" borderId="23" xfId="0" applyFont="1" applyBorder="1" applyAlignment="1">
      <alignment horizontal="left" indent="1"/>
    </xf>
    <xf numFmtId="0" fontId="64" fillId="0" borderId="0" xfId="0" applyFont="1" applyAlignment="1">
      <alignment horizontal="center"/>
    </xf>
    <xf numFmtId="0" fontId="62" fillId="0" borderId="32" xfId="0" applyFont="1" applyBorder="1" applyAlignment="1">
      <alignment horizontal="left" indent="1"/>
    </xf>
    <xf numFmtId="0" fontId="62" fillId="0" borderId="23" xfId="0" applyFont="1" applyBorder="1" applyAlignment="1">
      <alignment horizontal="left" indent="1"/>
    </xf>
    <xf numFmtId="0" fontId="62" fillId="0" borderId="30" xfId="0" applyFont="1" applyBorder="1" applyAlignment="1">
      <alignment horizontal="left" vertical="top" wrapText="1" indent="1"/>
    </xf>
    <xf numFmtId="0" fontId="62" fillId="0" borderId="21" xfId="0" applyFont="1" applyBorder="1" applyAlignment="1">
      <alignment horizontal="left" vertical="top" wrapText="1" indent="1"/>
    </xf>
    <xf numFmtId="0" fontId="61" fillId="0" borderId="30" xfId="0" applyFont="1" applyBorder="1" applyAlignment="1">
      <alignment horizontal="left" indent="1"/>
    </xf>
    <xf numFmtId="0" fontId="61" fillId="0" borderId="21" xfId="0" applyFont="1" applyBorder="1" applyAlignment="1">
      <alignment horizontal="left" indent="1"/>
    </xf>
    <xf numFmtId="0" fontId="59" fillId="0" borderId="0" xfId="0" applyFont="1" applyAlignment="1">
      <alignment horizontal="center"/>
    </xf>
    <xf numFmtId="0" fontId="61" fillId="0" borderId="0" xfId="0" applyFont="1" applyAlignment="1">
      <alignment horizontal="center"/>
    </xf>
    <xf numFmtId="0" fontId="62" fillId="0" borderId="0" xfId="0" applyFont="1" applyAlignment="1">
      <alignment horizontal="center"/>
    </xf>
    <xf numFmtId="0" fontId="59" fillId="0" borderId="29" xfId="0" applyFont="1" applyBorder="1" applyAlignment="1">
      <alignment horizontal="left" indent="1"/>
    </xf>
    <xf numFmtId="0" fontId="59" fillId="0" borderId="22" xfId="0" applyFont="1" applyBorder="1" applyAlignment="1">
      <alignment horizontal="left" indent="1"/>
    </xf>
    <xf numFmtId="0" fontId="53"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24" fillId="0" borderId="0" xfId="0" applyNumberFormat="1" applyFont="1" applyAlignment="1">
      <alignment horizontal="center"/>
    </xf>
    <xf numFmtId="49" fontId="16" fillId="0" borderId="26"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166" fontId="16" fillId="0" borderId="34" xfId="42" applyNumberFormat="1" applyFont="1" applyFill="1" applyBorder="1" applyAlignment="1">
      <alignment horizontal="center"/>
    </xf>
    <xf numFmtId="166" fontId="16" fillId="0" borderId="19" xfId="42" applyNumberFormat="1"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20theo%20QD%2015%20BTC%20Quy%203_200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ATA_SHARE\Congty\Quyettoan\Nam%202007\Quy1_2007\NSNV_GTGT_Q1_20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etrosetco\Quyet%20toan_19_10_07\Nam%202007\Quy%202%202007\NSNV_GTGT_Q2_200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ATA_SHARE\Congty\Quyettoan\Nam%202007\Quy%204%202007_DC%20theo%20Vaco\Bao%20cao%20theo%20QD%2015%20BTC%20Quy%204_2007DC%20VAC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trosetco\Quyet%20toan_21_10_07%20-%20DC\Nam%202007\Quy%202%202007\Bao%20cao%20KQKD_Q2_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_SHARE\Congty\Quyettoan\Nam%202006\Quy%204_2006%20Dieu%20chinh%20theo%20Vaco%20va%20Bo%20Cong%20Nghiep\KQKD_Q4_2006_DC%20Vaco%20&amp;%20BC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_SHARE\Congty\Quyettoan\Nam%202008\Quy%201\Bao%20cao%20theo%20QD%2015%20BTC%20Quy%201_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_SHARE\Congty\Quyettoan\Nam%202006\Quy4_2006\Bao%20cao%20theo%20TT%2023%20BTC%20Quy%204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_SHARE\Congty\Quyettoan\Nam%202008\Quy%201\SO%20DU%20NH%2031-12-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Quyettoan\Nam%202005\Quy4_2005\Bao%20cao%20theo%20TT%2023%20BTC%20Quy%204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ATA_SHARE\Congty\Quyettoan\Nam%202008\Quy%201\Bao%20cao%20KQKD_Q1_20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ATA_SHARE\Congty\Quyettoan\Nam%202008\Quy%201\NSNV_GTGT_Q1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KT"/>
      <sheetName val="CDKT_VP"/>
      <sheetName val="Daunam"/>
      <sheetName val="Cuoiky"/>
      <sheetName val="CNNB"/>
      <sheetName val="Thuyet minh_Trang 1"/>
      <sheetName val="Tminh_Trang 2"/>
      <sheetName val="TSCD_1"/>
      <sheetName val="XN BIEN"/>
      <sheetName val="DKVT"/>
      <sheetName val="CUNL"/>
      <sheetName val="KSDK"/>
      <sheetName val="XNTM"/>
      <sheetName val="DKSG"/>
      <sheetName val="CNQN"/>
      <sheetName val="BINHKHI"/>
      <sheetName val="NOKIA"/>
      <sheetName val="VPCT"/>
      <sheetName val="TSCD_2"/>
      <sheetName val="TSCD_3"/>
      <sheetName val="XNTM_2"/>
      <sheetName val="CNQN 2"/>
      <sheetName val="VPCT_2"/>
      <sheetName val="XDCB DD"/>
      <sheetName val="BDS DT"/>
      <sheetName val="Muc 13 den 18"/>
      <sheetName val="Noi bo"/>
      <sheetName val="Thue TC"/>
      <sheetName val="Muc 21"/>
      <sheetName val="Von CSH"/>
      <sheetName val="Von khac"/>
      <sheetName val="Doanh thu_Chi phi"/>
      <sheetName val="Vo CSH_VP"/>
      <sheetName val="DT_chi phi_VP"/>
      <sheetName val="Sheet5"/>
    </sheetNames>
    <sheetDataSet>
      <sheetData sheetId="29">
        <row r="20">
          <cell r="I20">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CTT_BC"/>
      <sheetName val="LCTT_KN"/>
      <sheetName val="LCTT_KT"/>
      <sheetName val="LCTT_6 thang"/>
      <sheetName val="GTGT_BC"/>
      <sheetName val="GTGT_BC 6 thang"/>
      <sheetName val="GTGT_LKKT"/>
      <sheetName val="GTGT_KN"/>
      <sheetName val="GTGT_6 THANG"/>
      <sheetName val="NVNS_KN"/>
      <sheetName val="NVNS_KT"/>
      <sheetName val="NSNN_6 thang"/>
      <sheetName val="BIEN"/>
      <sheetName val="DKVT"/>
      <sheetName val="CUVT"/>
      <sheetName val="KSDK"/>
      <sheetName val="DKSG"/>
      <sheetName val="XNTM"/>
      <sheetName val="CNQN"/>
      <sheetName val="BINHKHI"/>
      <sheetName val="VPCT"/>
      <sheetName val="GTGT_VPBC"/>
      <sheetName val="LCTT_VPBC"/>
    </sheetNames>
    <sheetDataSet>
      <sheetData sheetId="0">
        <row r="7">
          <cell r="D7">
            <v>168061410303</v>
          </cell>
        </row>
        <row r="8">
          <cell r="D8">
            <v>-292590657277</v>
          </cell>
        </row>
        <row r="9">
          <cell r="D9">
            <v>-10871161551</v>
          </cell>
        </row>
        <row r="10">
          <cell r="D10">
            <v>0</v>
          </cell>
        </row>
        <row r="11">
          <cell r="D11">
            <v>-240671895</v>
          </cell>
        </row>
        <row r="12">
          <cell r="D12">
            <v>938502746147</v>
          </cell>
        </row>
        <row r="13">
          <cell r="D13">
            <v>-825260267743</v>
          </cell>
        </row>
        <row r="14">
          <cell r="D14">
            <v>-22398602016</v>
          </cell>
        </row>
        <row r="16">
          <cell r="D16">
            <v>0</v>
          </cell>
        </row>
        <row r="17">
          <cell r="D17">
            <v>242915</v>
          </cell>
        </row>
        <row r="18">
          <cell r="D18">
            <v>0</v>
          </cell>
        </row>
        <row r="19">
          <cell r="D19">
            <v>0</v>
          </cell>
        </row>
        <row r="20">
          <cell r="D20">
            <v>0</v>
          </cell>
        </row>
        <row r="21">
          <cell r="D21">
            <v>0</v>
          </cell>
        </row>
        <row r="22">
          <cell r="D22">
            <v>4239665</v>
          </cell>
        </row>
        <row r="23">
          <cell r="D23">
            <v>4482580</v>
          </cell>
        </row>
        <row r="25">
          <cell r="D25">
            <v>0</v>
          </cell>
        </row>
        <row r="26">
          <cell r="D26">
            <v>0</v>
          </cell>
        </row>
        <row r="27">
          <cell r="D27">
            <v>31000729978</v>
          </cell>
        </row>
        <row r="28">
          <cell r="D28">
            <v>-11410000000</v>
          </cell>
        </row>
        <row r="29">
          <cell r="D29">
            <v>0</v>
          </cell>
        </row>
        <row r="30">
          <cell r="D30">
            <v>0</v>
          </cell>
        </row>
        <row r="31">
          <cell r="D31">
            <v>19590729978</v>
          </cell>
        </row>
        <row r="32">
          <cell r="D32">
            <v>-2803389458</v>
          </cell>
        </row>
        <row r="33">
          <cell r="D33">
            <v>19703264905</v>
          </cell>
        </row>
        <row r="34">
          <cell r="D34">
            <v>0</v>
          </cell>
        </row>
        <row r="35">
          <cell r="D35">
            <v>16899875447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CTT_BC"/>
      <sheetName val="LCTT_KN"/>
      <sheetName val="LCTT_KT"/>
      <sheetName val="LCTT_6 thang"/>
      <sheetName val="GTGT_BC"/>
      <sheetName val="GTGT_BC 6 thang"/>
      <sheetName val="GTGT_LKKT"/>
      <sheetName val="GTGT_KN"/>
      <sheetName val="GTGT_6 THANG"/>
      <sheetName val="NVNS_KN"/>
      <sheetName val="NVNS_KT"/>
      <sheetName val="NSNN_6 thang"/>
      <sheetName val="BIEN"/>
      <sheetName val="DKVT"/>
      <sheetName val="CUNL"/>
      <sheetName val="KSDK"/>
      <sheetName val="DKSG"/>
      <sheetName val="XNTM"/>
      <sheetName val="CNQN"/>
      <sheetName val="BINHKHI"/>
      <sheetName val="Nokia"/>
      <sheetName val="VPCT"/>
      <sheetName val="GTGT_VPBC"/>
      <sheetName val="LCTT_VPBC"/>
    </sheetNames>
    <sheetDataSet>
      <sheetData sheetId="9">
        <row r="22">
          <cell r="G22">
            <v>0</v>
          </cell>
          <cell r="H22">
            <v>0</v>
          </cell>
          <cell r="I22">
            <v>0</v>
          </cell>
        </row>
        <row r="23">
          <cell r="G23">
            <v>0</v>
          </cell>
          <cell r="H23">
            <v>0</v>
          </cell>
          <cell r="I23">
            <v>0</v>
          </cell>
        </row>
        <row r="24">
          <cell r="G24">
            <v>0</v>
          </cell>
          <cell r="H24">
            <v>0</v>
          </cell>
          <cell r="I24">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DKT"/>
      <sheetName val="CDKT_VP"/>
      <sheetName val="Daunam"/>
      <sheetName val="Cuoiky"/>
      <sheetName val="CNNB"/>
      <sheetName val="Thuyet minh_Trang 1"/>
      <sheetName val="Tminh_Trang 2"/>
      <sheetName val="TSCD_1"/>
      <sheetName val="XN BIEN"/>
      <sheetName val="DKVT"/>
      <sheetName val="CUNL"/>
      <sheetName val="KSDK"/>
      <sheetName val="XNTM"/>
      <sheetName val="DKSG"/>
      <sheetName val="CNQN"/>
      <sheetName val="BINHKHI"/>
      <sheetName val="NOKIA"/>
      <sheetName val="VPCT"/>
      <sheetName val="TSCD_2"/>
      <sheetName val="TSCD_3"/>
      <sheetName val="XNTM_2"/>
      <sheetName val="CNQN 2"/>
      <sheetName val="Nokia_2"/>
      <sheetName val="VPCT_2"/>
      <sheetName val="XDCB DD"/>
      <sheetName val="BDS DT"/>
      <sheetName val="Muc 13 den 18"/>
      <sheetName val="Noi bo"/>
      <sheetName val="Thue TC"/>
      <sheetName val="Muc 21"/>
      <sheetName val="Von CSH"/>
      <sheetName val="Von khac"/>
      <sheetName val="Doanh thu_Chi phi"/>
      <sheetName val="Vo CSH_VP"/>
      <sheetName val="DT_chi phi_VP"/>
      <sheetName val="Sheet5"/>
    </sheetNames>
    <sheetDataSet>
      <sheetData sheetId="3">
        <row r="69">
          <cell r="Q69">
            <v>391378294769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QKD_BC"/>
      <sheetName val="KQDV_KN"/>
      <sheetName val="KQKD_Qui I"/>
      <sheetName val="KQDV_LK"/>
      <sheetName val="KQNV_KN"/>
      <sheetName val="KQNV_Qui I"/>
      <sheetName val="KQNV_LK"/>
      <sheetName val="Sheet1"/>
      <sheetName val="CPDV_THOP Qui I"/>
      <sheetName val="CPDV_KT"/>
      <sheetName val="CPDV_KN"/>
      <sheetName val="CPDV_LK"/>
      <sheetName val="CPNV_KT"/>
      <sheetName val="CPNV_KN"/>
      <sheetName val="CPNV_LK"/>
      <sheetName val="BIEN_KT"/>
      <sheetName val="BIEN_KN"/>
      <sheetName val="BIEN_LK"/>
      <sheetName val="DKVT_KT"/>
      <sheetName val="DKVT_KN"/>
      <sheetName val="DKVT_LK"/>
      <sheetName val="CUNL_KT"/>
      <sheetName val="CUNL_KN"/>
      <sheetName val="CUNL_LK"/>
      <sheetName val="KSDK_KT"/>
      <sheetName val="KSDK_KN"/>
      <sheetName val="KSDK_LK"/>
      <sheetName val="DKSG_KT"/>
      <sheetName val="DKSG_KN"/>
      <sheetName val="DKSG_LK"/>
      <sheetName val="XNTM_KT"/>
      <sheetName val="XNTM_KN"/>
      <sheetName val="XNTM_LK"/>
      <sheetName val="CNQN_KT"/>
      <sheetName val="CNQN_KN"/>
      <sheetName val="CNQN_LK"/>
      <sheetName val="NMBK_KT"/>
      <sheetName val="NMBK_KN"/>
      <sheetName val="NMBK_LK"/>
      <sheetName val="Nokia_KT"/>
      <sheetName val="Nokia_KN"/>
      <sheetName val="Nokia_LK"/>
      <sheetName val="VPCT_KT"/>
      <sheetName val="VPCT_KN"/>
      <sheetName val="VPCT_LK"/>
      <sheetName val="KQKD_VP_KT"/>
      <sheetName val="KQKD_VP_KN"/>
      <sheetName val="KQKD_VP_LK"/>
      <sheetName val="CPVP_KT"/>
      <sheetName val="CPVP_KN"/>
      <sheetName val="CPVP_LK"/>
      <sheetName val="KQKD_VP_BC"/>
      <sheetName val="Sheet2"/>
    </sheetNames>
    <sheetDataSet>
      <sheetData sheetId="0">
        <row r="5">
          <cell r="F5">
            <v>662319165777</v>
          </cell>
        </row>
        <row r="6">
          <cell r="F6">
            <v>283265382</v>
          </cell>
        </row>
        <row r="7">
          <cell r="F7">
            <v>0</v>
          </cell>
        </row>
        <row r="8">
          <cell r="F8">
            <v>0</v>
          </cell>
        </row>
        <row r="9">
          <cell r="F9">
            <v>0</v>
          </cell>
        </row>
        <row r="10">
          <cell r="F10">
            <v>283265382</v>
          </cell>
        </row>
        <row r="11">
          <cell r="F11">
            <v>662035900395</v>
          </cell>
        </row>
        <row r="12">
          <cell r="F12">
            <v>585812522256</v>
          </cell>
        </row>
        <row r="13">
          <cell r="F13">
            <v>76223378139</v>
          </cell>
        </row>
        <row r="14">
          <cell r="F14">
            <v>10510131678</v>
          </cell>
        </row>
        <row r="15">
          <cell r="F15">
            <v>0</v>
          </cell>
        </row>
        <row r="16">
          <cell r="F16">
            <v>9451075500</v>
          </cell>
        </row>
        <row r="17">
          <cell r="F17">
            <v>9451075500</v>
          </cell>
        </row>
        <row r="18">
          <cell r="F18">
            <v>56619077819</v>
          </cell>
        </row>
        <row r="19">
          <cell r="F19">
            <v>5855104244</v>
          </cell>
        </row>
        <row r="20">
          <cell r="F20">
            <v>14808252254</v>
          </cell>
        </row>
        <row r="21">
          <cell r="F21">
            <v>3474771423</v>
          </cell>
        </row>
        <row r="22">
          <cell r="F22">
            <v>49830195</v>
          </cell>
        </row>
        <row r="23">
          <cell r="F23">
            <v>3424941228</v>
          </cell>
        </row>
        <row r="24">
          <cell r="F24">
            <v>18233193482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QKD_BC"/>
      <sheetName val="KQDV_KN"/>
      <sheetName val="KQKD_Qui I"/>
      <sheetName val="KQDV_LK"/>
      <sheetName val="KQNV_KN"/>
      <sheetName val="KQNV_Qui I"/>
      <sheetName val="KQNV_LK"/>
      <sheetName val="Sheet1"/>
      <sheetName val="CPDV_THOP Qui I"/>
      <sheetName val="CPDV_KT"/>
      <sheetName val="CPDV_KN"/>
      <sheetName val="CPDV_LK"/>
      <sheetName val="CPNV_KT"/>
      <sheetName val="CPNV_KN"/>
      <sheetName val="CPNV_LK"/>
      <sheetName val="BIEN_KT"/>
      <sheetName val="BIEN_KN"/>
      <sheetName val="BIEN_LK"/>
      <sheetName val="DKVT_KT"/>
      <sheetName val="DKVT_KN"/>
      <sheetName val="DKVT_LK"/>
      <sheetName val="CUVT_KT"/>
      <sheetName val="CUVT_KN"/>
      <sheetName val="CUVT_LK"/>
      <sheetName val="KSDK_KT"/>
      <sheetName val="KSDK_KN"/>
      <sheetName val="KSDK_LK"/>
      <sheetName val="DKSG_KT"/>
      <sheetName val="DKSG_KN"/>
      <sheetName val="DKSG_LK"/>
      <sheetName val="XNTM_KT"/>
      <sheetName val="XNTM_KN"/>
      <sheetName val="XNTM_LK"/>
      <sheetName val="CNQN_KT"/>
      <sheetName val="CNQN_KN"/>
      <sheetName val="CNQN_LK"/>
      <sheetName val="NMBK_KT"/>
      <sheetName val="NMBK_KN"/>
      <sheetName val="NMBK_LK"/>
      <sheetName val="VPCT_KT"/>
      <sheetName val="VPCT_KN"/>
      <sheetName val="VPCT_LK"/>
      <sheetName val="KQKD_VP_KT"/>
      <sheetName val="KQKD_VP_KN"/>
      <sheetName val="KQKD_VP_LK"/>
      <sheetName val="CPVP_KT"/>
      <sheetName val="CPVP_KN"/>
      <sheetName val="CPVP_LK"/>
      <sheetName val="KQKD_VP_BC"/>
      <sheetName val="Sheet2"/>
      <sheetName val="XL4Test5"/>
    </sheetNames>
    <sheetDataSet>
      <sheetData sheetId="0">
        <row r="8">
          <cell r="D8">
            <v>0</v>
          </cell>
        </row>
        <row r="9">
          <cell r="D9">
            <v>0</v>
          </cell>
        </row>
        <row r="15">
          <cell r="D1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DKT"/>
      <sheetName val="CDKT_VP"/>
      <sheetName val="Daunam"/>
      <sheetName val="Cuoiky"/>
      <sheetName val="CNNB"/>
      <sheetName val="Thuyet minh_Trang 1"/>
      <sheetName val="Tminh_Trang 2"/>
      <sheetName val="TSCD_1"/>
      <sheetName val="XN BIEN"/>
      <sheetName val="DKVT"/>
      <sheetName val="CUNL"/>
      <sheetName val="KSDK"/>
      <sheetName val="XNTM"/>
      <sheetName val="DKSG"/>
      <sheetName val="CNQN"/>
      <sheetName val="BINHKHI"/>
      <sheetName val="NOKIA"/>
      <sheetName val="VPCT"/>
      <sheetName val="TSCD_2"/>
      <sheetName val="TSCD_3"/>
      <sheetName val="XNTM_2"/>
      <sheetName val="CNQN 2"/>
      <sheetName val="Nokia_2"/>
      <sheetName val="VPCT_2"/>
      <sheetName val="XDCB DD"/>
      <sheetName val="BDS DT"/>
      <sheetName val="Muc 13 den 18"/>
      <sheetName val="Noi bo"/>
      <sheetName val="Thue TC"/>
      <sheetName val="Muc 21"/>
      <sheetName val="Von CSH"/>
      <sheetName val="Von khac"/>
      <sheetName val="Doanh thu_Chi phi"/>
      <sheetName val="Vo CSH_VP"/>
      <sheetName val="DT_chi phi_VP"/>
      <sheetName val="Sheet5"/>
    </sheetNames>
    <sheetDataSet>
      <sheetData sheetId="2">
        <row r="14">
          <cell r="O14">
            <v>0</v>
          </cell>
        </row>
        <row r="17">
          <cell r="O17">
            <v>0</v>
          </cell>
        </row>
        <row r="21">
          <cell r="O21">
            <v>0</v>
          </cell>
        </row>
        <row r="22">
          <cell r="O22">
            <v>0</v>
          </cell>
        </row>
        <row r="24">
          <cell r="O24">
            <v>0</v>
          </cell>
        </row>
        <row r="35">
          <cell r="O35">
            <v>0</v>
          </cell>
        </row>
        <row r="36">
          <cell r="O36">
            <v>0</v>
          </cell>
        </row>
        <row r="37">
          <cell r="O37">
            <v>0</v>
          </cell>
        </row>
        <row r="45">
          <cell r="O45">
            <v>0</v>
          </cell>
        </row>
        <row r="46">
          <cell r="O46">
            <v>0</v>
          </cell>
        </row>
        <row r="52">
          <cell r="O52">
            <v>0</v>
          </cell>
        </row>
        <row r="53">
          <cell r="O53">
            <v>0</v>
          </cell>
        </row>
        <row r="55">
          <cell r="O55">
            <v>0</v>
          </cell>
        </row>
        <row r="56">
          <cell r="O56">
            <v>0</v>
          </cell>
        </row>
        <row r="57">
          <cell r="O57">
            <v>0</v>
          </cell>
        </row>
        <row r="58">
          <cell r="O58">
            <v>0</v>
          </cell>
        </row>
        <row r="61">
          <cell r="O61">
            <v>0</v>
          </cell>
        </row>
        <row r="62">
          <cell r="O62">
            <v>0</v>
          </cell>
        </row>
        <row r="75">
          <cell r="O75">
            <v>0</v>
          </cell>
        </row>
        <row r="76">
          <cell r="O76">
            <v>0</v>
          </cell>
        </row>
        <row r="78">
          <cell r="O78">
            <v>0</v>
          </cell>
        </row>
        <row r="81">
          <cell r="O81">
            <v>0</v>
          </cell>
        </row>
        <row r="82">
          <cell r="O82">
            <v>0</v>
          </cell>
        </row>
        <row r="83">
          <cell r="O83">
            <v>0</v>
          </cell>
        </row>
        <row r="84">
          <cell r="O84">
            <v>0</v>
          </cell>
        </row>
        <row r="86">
          <cell r="O86">
            <v>0</v>
          </cell>
        </row>
        <row r="90">
          <cell r="O90">
            <v>0</v>
          </cell>
        </row>
        <row r="91">
          <cell r="O91">
            <v>0</v>
          </cell>
        </row>
        <row r="99">
          <cell r="O99">
            <v>0</v>
          </cell>
        </row>
        <row r="102">
          <cell r="O102">
            <v>0</v>
          </cell>
        </row>
        <row r="103">
          <cell r="O103">
            <v>0</v>
          </cell>
        </row>
      </sheetData>
      <sheetData sheetId="3">
        <row r="13">
          <cell r="O13">
            <v>73774039637</v>
          </cell>
        </row>
        <row r="14">
          <cell r="O14">
            <v>0</v>
          </cell>
        </row>
        <row r="16">
          <cell r="O16">
            <v>22003337059</v>
          </cell>
        </row>
        <row r="17">
          <cell r="O17">
            <v>0</v>
          </cell>
        </row>
        <row r="19">
          <cell r="O19">
            <v>219275770915</v>
          </cell>
        </row>
        <row r="20">
          <cell r="O20">
            <v>150488717509</v>
          </cell>
        </row>
        <row r="21">
          <cell r="O21">
            <v>0</v>
          </cell>
        </row>
        <row r="22">
          <cell r="O22">
            <v>0</v>
          </cell>
        </row>
        <row r="23">
          <cell r="O23">
            <v>6383211363</v>
          </cell>
        </row>
        <row r="24">
          <cell r="O24">
            <v>-752126685</v>
          </cell>
        </row>
        <row r="26">
          <cell r="O26">
            <v>562159627093</v>
          </cell>
        </row>
        <row r="27">
          <cell r="O27">
            <v>-169789837</v>
          </cell>
        </row>
        <row r="29">
          <cell r="O29">
            <v>1482810562</v>
          </cell>
        </row>
        <row r="30">
          <cell r="O30">
            <v>57653286170</v>
          </cell>
        </row>
        <row r="31">
          <cell r="O31">
            <v>4093025368</v>
          </cell>
        </row>
        <row r="32">
          <cell r="O32">
            <v>4420651994</v>
          </cell>
        </row>
        <row r="35">
          <cell r="O35">
            <v>0</v>
          </cell>
        </row>
        <row r="36">
          <cell r="O36">
            <v>0</v>
          </cell>
        </row>
        <row r="37">
          <cell r="O37">
            <v>0</v>
          </cell>
        </row>
        <row r="38">
          <cell r="O38">
            <v>1000000000</v>
          </cell>
        </row>
        <row r="39">
          <cell r="O39">
            <v>0</v>
          </cell>
        </row>
        <row r="42">
          <cell r="O42">
            <v>222762058387</v>
          </cell>
        </row>
        <row r="43">
          <cell r="O43">
            <v>-91974413385</v>
          </cell>
        </row>
        <row r="45">
          <cell r="O45">
            <v>0</v>
          </cell>
        </row>
        <row r="46">
          <cell r="O46">
            <v>0</v>
          </cell>
        </row>
        <row r="48">
          <cell r="O48">
            <v>103286851701</v>
          </cell>
        </row>
        <row r="49">
          <cell r="O49">
            <v>-726018484</v>
          </cell>
        </row>
        <row r="50">
          <cell r="O50">
            <v>31996630633</v>
          </cell>
        </row>
        <row r="52">
          <cell r="O52">
            <v>0</v>
          </cell>
        </row>
        <row r="53">
          <cell r="O53">
            <v>0</v>
          </cell>
        </row>
        <row r="55">
          <cell r="O55">
            <v>0</v>
          </cell>
        </row>
        <row r="56">
          <cell r="O56">
            <v>0</v>
          </cell>
        </row>
        <row r="57">
          <cell r="O57">
            <v>0</v>
          </cell>
        </row>
        <row r="58">
          <cell r="O58">
            <v>0</v>
          </cell>
        </row>
        <row r="60">
          <cell r="O60">
            <v>4001205986</v>
          </cell>
        </row>
        <row r="61">
          <cell r="O61">
            <v>0</v>
          </cell>
        </row>
        <row r="62">
          <cell r="O62">
            <v>1449411213</v>
          </cell>
        </row>
        <row r="69">
          <cell r="O69">
            <v>395336894505</v>
          </cell>
        </row>
        <row r="70">
          <cell r="O70">
            <v>29506459530</v>
          </cell>
        </row>
        <row r="71">
          <cell r="O71">
            <v>35353175340</v>
          </cell>
        </row>
        <row r="72">
          <cell r="O72">
            <v>34356385627</v>
          </cell>
        </row>
        <row r="73">
          <cell r="O73">
            <v>23546353189</v>
          </cell>
        </row>
        <row r="74">
          <cell r="O74">
            <v>6481292370</v>
          </cell>
        </row>
        <row r="75">
          <cell r="O75">
            <v>180586450086</v>
          </cell>
        </row>
        <row r="76">
          <cell r="O76">
            <v>0</v>
          </cell>
        </row>
        <row r="77">
          <cell r="O77">
            <v>68207033644</v>
          </cell>
        </row>
        <row r="78">
          <cell r="O78">
            <v>0</v>
          </cell>
        </row>
        <row r="80">
          <cell r="O80">
            <v>254383474</v>
          </cell>
        </row>
        <row r="81">
          <cell r="O81">
            <v>0</v>
          </cell>
        </row>
        <row r="82">
          <cell r="O82">
            <v>975253138</v>
          </cell>
        </row>
        <row r="83">
          <cell r="O83">
            <v>0</v>
          </cell>
        </row>
        <row r="84">
          <cell r="O84">
            <v>0</v>
          </cell>
        </row>
        <row r="85">
          <cell r="O85">
            <v>174990881</v>
          </cell>
        </row>
        <row r="86">
          <cell r="O86">
            <v>0</v>
          </cell>
        </row>
        <row r="89">
          <cell r="O89">
            <v>482535000000</v>
          </cell>
        </row>
        <row r="90">
          <cell r="O90">
            <v>0</v>
          </cell>
        </row>
        <row r="91">
          <cell r="O91">
            <v>2606381238</v>
          </cell>
        </row>
        <row r="92">
          <cell r="O92">
            <v>54564720</v>
          </cell>
        </row>
        <row r="93">
          <cell r="O93">
            <v>0</v>
          </cell>
        </row>
        <row r="94">
          <cell r="O94">
            <v>9455233362</v>
          </cell>
        </row>
        <row r="95">
          <cell r="O95">
            <v>5212762477</v>
          </cell>
        </row>
        <row r="96">
          <cell r="O96">
            <v>0</v>
          </cell>
        </row>
        <row r="98">
          <cell r="O98">
            <v>91732640309</v>
          </cell>
        </row>
        <row r="99">
          <cell r="O99">
            <v>0</v>
          </cell>
        </row>
        <row r="101">
          <cell r="O101">
            <v>6233033309</v>
          </cell>
        </row>
        <row r="102">
          <cell r="O102">
            <v>0</v>
          </cell>
        </row>
        <row r="103">
          <cell r="O103">
            <v>0</v>
          </cell>
        </row>
        <row r="117">
          <cell r="O117">
            <v>6.57</v>
          </cell>
        </row>
        <row r="118">
          <cell r="O118">
            <v>0</v>
          </cell>
        </row>
        <row r="119">
          <cell r="O119">
            <v>161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DKT"/>
      <sheetName val="CDKT_VP"/>
      <sheetName val="Daunam"/>
      <sheetName val="Cuoiky"/>
      <sheetName val="CNNB"/>
      <sheetName val="Thuyet minh_Trang 1"/>
      <sheetName val="Tminh_Trang 2"/>
      <sheetName val="TSCD_1"/>
      <sheetName val="XN BIEN"/>
      <sheetName val="DKVT"/>
      <sheetName val="HANGHOA"/>
      <sheetName val="KSDK"/>
      <sheetName val="XNTM"/>
      <sheetName val="DKSG"/>
      <sheetName val="CNQN"/>
      <sheetName val="BINHKHI"/>
      <sheetName val="VPCT"/>
      <sheetName val="TSCD_2"/>
      <sheetName val="TSCD_3"/>
      <sheetName val="XNTM_2"/>
      <sheetName val="CNQN 2"/>
      <sheetName val="VPCT_2"/>
      <sheetName val="XDCB DD"/>
      <sheetName val="BDS DT"/>
      <sheetName val="Muc 13 den 18"/>
      <sheetName val="Noi bo"/>
      <sheetName val="Thue TC"/>
      <sheetName val="Muc 21"/>
      <sheetName val="Von CSH"/>
      <sheetName val="Von khac"/>
      <sheetName val="Doanh thu_Chi phi"/>
      <sheetName val="Vo CSH_VP"/>
      <sheetName val="DT_chi phi_VP"/>
      <sheetName val="Sheet5"/>
    </sheetNames>
    <sheetDataSet>
      <sheetData sheetId="0">
        <row r="120">
          <cell r="D120">
            <v>161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LTG"/>
      <sheetName val="danhgialaiSD2005"/>
      <sheetName val="SDNGOAITE04"/>
      <sheetName val="SD311204CTY"/>
      <sheetName val="XN"/>
      <sheetName val="So du03"/>
    </sheetNames>
    <sheetDataSet>
      <sheetData sheetId="1">
        <row r="8">
          <cell r="E8">
            <v>9733.13</v>
          </cell>
        </row>
        <row r="11">
          <cell r="E11">
            <v>47096.99</v>
          </cell>
        </row>
        <row r="12">
          <cell r="E12">
            <v>851.66</v>
          </cell>
        </row>
        <row r="13">
          <cell r="E13">
            <v>510.74</v>
          </cell>
        </row>
        <row r="14">
          <cell r="E14">
            <v>10721.16</v>
          </cell>
        </row>
        <row r="17">
          <cell r="E17">
            <v>26112.22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DKT"/>
      <sheetName val="CDKT_VP"/>
      <sheetName val="Dauky"/>
      <sheetName val="Cuoiky"/>
      <sheetName val="CNNB"/>
      <sheetName val="Thuyet minh_Trang 1"/>
      <sheetName val="Tminh_Trang 2"/>
      <sheetName val="TSCD_1"/>
      <sheetName val="XN BIEN"/>
      <sheetName val="DKVT"/>
      <sheetName val="HANGHOA"/>
      <sheetName val="KSDK"/>
      <sheetName val="XNTM"/>
      <sheetName val="DKSG"/>
      <sheetName val="CNQN"/>
      <sheetName val="VPCT"/>
      <sheetName val="TSCD_2"/>
      <sheetName val="TSCD_3"/>
      <sheetName val="XNTM_2"/>
      <sheetName val="VPCT_2"/>
      <sheetName val="XDCB DD"/>
      <sheetName val="BDS DT"/>
      <sheetName val="Muc 11 den 15"/>
      <sheetName val="Thue"/>
      <sheetName val="Noi bo"/>
      <sheetName val="Thue TC"/>
      <sheetName val="Von CSH"/>
      <sheetName val="Vo CSH_VP"/>
      <sheetName val="Dau tu"/>
      <sheetName val="Co phieu"/>
      <sheetName val="Muc 21 den 23"/>
      <sheetName val="Doanh thu_Chi phi"/>
      <sheetName val="DT_chi phi_VP"/>
      <sheetName val="Sheet5"/>
    </sheetNames>
    <sheetDataSet>
      <sheetData sheetId="0">
        <row r="114">
          <cell r="D114">
            <v>21915539823.452984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QKD_KN"/>
      <sheetName val="KQKD_LK"/>
      <sheetName val="KQDV_KN"/>
      <sheetName val="KQKD_Qui I"/>
      <sheetName val="KQDV_LK"/>
      <sheetName val="KQNV_KN"/>
      <sheetName val="KQNV_Qui I"/>
      <sheetName val="KQNV_LK"/>
      <sheetName val="Sheet1"/>
      <sheetName val="CPDV_THOP Qui I"/>
      <sheetName val="CPDV_KT"/>
      <sheetName val="CPDV_KN"/>
      <sheetName val="CPDV_LK"/>
      <sheetName val="CPNV_KT"/>
      <sheetName val="CPNV_KN"/>
      <sheetName val="CPNV_LK"/>
      <sheetName val="BIEN_KT"/>
      <sheetName val="BIEN_KN"/>
      <sheetName val="BIEN_LK"/>
      <sheetName val="DKVT_KT"/>
      <sheetName val="DKVT_KN"/>
      <sheetName val="DKVT_LK"/>
      <sheetName val="CUNL_KT"/>
      <sheetName val="CUNL_KN"/>
      <sheetName val="CUNL_LK"/>
      <sheetName val="KSDK_KT"/>
      <sheetName val="KSDK_KN"/>
      <sheetName val="KSDK_LK"/>
      <sheetName val="DKSG_KT"/>
      <sheetName val="DKSG_KN"/>
      <sheetName val="DKSG_LK"/>
      <sheetName val="XNTM_KT"/>
      <sheetName val="XNTM_KN"/>
      <sheetName val="XNTM_LK"/>
      <sheetName val="CNQN_KT"/>
      <sheetName val="CNQN_KN"/>
      <sheetName val="CNQN_LK"/>
      <sheetName val="NMBK_KT"/>
      <sheetName val="NMBK_KN"/>
      <sheetName val="NMBK_LK"/>
      <sheetName val="Nokia_KT"/>
      <sheetName val="Nokia_KN"/>
      <sheetName val="Nokia_LK"/>
      <sheetName val="VPCT_KT"/>
      <sheetName val="VPCT_KN"/>
      <sheetName val="VPCT_LK"/>
      <sheetName val="KQKD_VP_KT"/>
      <sheetName val="KQKD_VP_KN"/>
      <sheetName val="KQKD_VP_LK"/>
      <sheetName val="CPVP_KT"/>
      <sheetName val="CPVP_KN"/>
      <sheetName val="CPVP_LK"/>
      <sheetName val="KQKD_VP_BC"/>
      <sheetName val="Sheet2"/>
    </sheetNames>
    <sheetDataSet>
      <sheetData sheetId="0">
        <row r="5">
          <cell r="D5">
            <v>1405447673449</v>
          </cell>
          <cell r="E5">
            <v>230430897889</v>
          </cell>
        </row>
        <row r="6">
          <cell r="D6">
            <v>20400338677</v>
          </cell>
          <cell r="E6">
            <v>0</v>
          </cell>
        </row>
        <row r="11">
          <cell r="D11">
            <v>1385047334772</v>
          </cell>
          <cell r="E11">
            <v>230430897889</v>
          </cell>
        </row>
        <row r="12">
          <cell r="D12">
            <v>1258759806769</v>
          </cell>
          <cell r="E12">
            <v>194201313850.80652</v>
          </cell>
        </row>
        <row r="13">
          <cell r="D13">
            <v>126287528003</v>
          </cell>
          <cell r="E13">
            <v>36229584038.19348</v>
          </cell>
        </row>
        <row r="14">
          <cell r="D14">
            <v>19980189538</v>
          </cell>
          <cell r="E14">
            <v>397739863</v>
          </cell>
        </row>
        <row r="16">
          <cell r="D16">
            <v>28994383239</v>
          </cell>
          <cell r="E16">
            <v>2360015648</v>
          </cell>
        </row>
        <row r="17">
          <cell r="D17">
            <v>15082773313</v>
          </cell>
          <cell r="E17">
            <v>2179570404</v>
          </cell>
        </row>
        <row r="18">
          <cell r="D18">
            <v>66276894987</v>
          </cell>
          <cell r="E18">
            <v>29060158139.90478</v>
          </cell>
        </row>
        <row r="19">
          <cell r="D19">
            <v>515238535</v>
          </cell>
          <cell r="E19">
            <v>2458353247.515325</v>
          </cell>
        </row>
        <row r="20">
          <cell r="D20">
            <v>50481200780</v>
          </cell>
          <cell r="E20">
            <v>2748796865.773375</v>
          </cell>
        </row>
        <row r="21">
          <cell r="D21">
            <v>97353828</v>
          </cell>
          <cell r="E21">
            <v>1034183518</v>
          </cell>
        </row>
        <row r="22">
          <cell r="D22">
            <v>0</v>
          </cell>
          <cell r="E22">
            <v>26132462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CTT_BC"/>
      <sheetName val="LCTT_KN"/>
      <sheetName val="LCTT_6 thang"/>
      <sheetName val="GTGT_BC 6 thang"/>
      <sheetName val="GTGT_6 THANG"/>
      <sheetName val="NVNS_KN"/>
      <sheetName val="NVNS_KT"/>
      <sheetName val="NSNN_6 thang"/>
      <sheetName val="BIEN"/>
      <sheetName val="DKVT"/>
      <sheetName val="CUNL"/>
      <sheetName val="KSDK"/>
      <sheetName val="DKSG"/>
      <sheetName val="XNTM"/>
      <sheetName val="CNQN"/>
      <sheetName val="BINHKHI"/>
      <sheetName val="Nokia"/>
      <sheetName val="VPCT"/>
    </sheetNames>
    <sheetDataSet>
      <sheetData sheetId="0">
        <row r="7">
          <cell r="D7">
            <v>2336930892832</v>
          </cell>
        </row>
        <row r="8">
          <cell r="D8">
            <v>-182630899142</v>
          </cell>
        </row>
        <row r="9">
          <cell r="D9">
            <v>-16744350482</v>
          </cell>
        </row>
        <row r="10">
          <cell r="D10">
            <v>-7530631808</v>
          </cell>
        </row>
        <row r="11">
          <cell r="D11">
            <v>0</v>
          </cell>
        </row>
        <row r="12">
          <cell r="D12">
            <v>2211192492516</v>
          </cell>
        </row>
        <row r="13">
          <cell r="D13">
            <v>-4065069498644</v>
          </cell>
        </row>
        <row r="14">
          <cell r="D14">
            <v>276148005272</v>
          </cell>
        </row>
        <row r="16">
          <cell r="D16">
            <v>-1264258193</v>
          </cell>
        </row>
        <row r="17">
          <cell r="D17">
            <v>0</v>
          </cell>
        </row>
        <row r="18">
          <cell r="D18">
            <v>0</v>
          </cell>
        </row>
        <row r="19">
          <cell r="D19">
            <v>0</v>
          </cell>
        </row>
        <row r="20">
          <cell r="D20">
            <v>0</v>
          </cell>
        </row>
        <row r="21">
          <cell r="D21">
            <v>0</v>
          </cell>
        </row>
        <row r="22">
          <cell r="D22">
            <v>0</v>
          </cell>
        </row>
        <row r="23">
          <cell r="D23">
            <v>-1264258193</v>
          </cell>
        </row>
        <row r="25">
          <cell r="D25">
            <v>0</v>
          </cell>
        </row>
        <row r="26">
          <cell r="D26">
            <v>0</v>
          </cell>
        </row>
        <row r="27">
          <cell r="D27">
            <v>232384000000</v>
          </cell>
        </row>
        <row r="28">
          <cell r="D28">
            <v>-472186196264</v>
          </cell>
        </row>
        <row r="29">
          <cell r="D29">
            <v>0</v>
          </cell>
        </row>
        <row r="30">
          <cell r="D30">
            <v>0</v>
          </cell>
        </row>
        <row r="31">
          <cell r="D31">
            <v>-239802196264</v>
          </cell>
        </row>
        <row r="32">
          <cell r="D32">
            <v>35081550815</v>
          </cell>
        </row>
        <row r="33">
          <cell r="D33">
            <v>38692488822</v>
          </cell>
        </row>
        <row r="34">
          <cell r="D34">
            <v>0</v>
          </cell>
        </row>
        <row r="35">
          <cell r="D35">
            <v>73774039637</v>
          </cell>
        </row>
      </sheetData>
      <sheetData sheetId="8">
        <row r="8">
          <cell r="D8">
            <v>832074278</v>
          </cell>
          <cell r="E8">
            <v>1907691897</v>
          </cell>
          <cell r="F8">
            <v>2216694756</v>
          </cell>
        </row>
        <row r="9">
          <cell r="E9">
            <v>964054992</v>
          </cell>
          <cell r="F9">
            <v>1540147152</v>
          </cell>
        </row>
        <row r="10">
          <cell r="E10">
            <v>2962103520</v>
          </cell>
          <cell r="F10">
            <v>4882410720</v>
          </cell>
        </row>
        <row r="11">
          <cell r="E11">
            <v>2504417400</v>
          </cell>
          <cell r="F11">
            <v>3944647800</v>
          </cell>
        </row>
        <row r="18">
          <cell r="D18">
            <v>0</v>
          </cell>
          <cell r="E18">
            <v>43287046</v>
          </cell>
          <cell r="F18">
            <v>36549627</v>
          </cell>
        </row>
        <row r="19">
          <cell r="D19">
            <v>0</v>
          </cell>
          <cell r="E19">
            <v>3000000</v>
          </cell>
          <cell r="F19">
            <v>3000000</v>
          </cell>
        </row>
        <row r="20">
          <cell r="D20">
            <v>0</v>
          </cell>
        </row>
      </sheetData>
      <sheetData sheetId="9">
        <row r="16">
          <cell r="D16">
            <v>0</v>
          </cell>
        </row>
      </sheetData>
      <sheetData sheetId="10">
        <row r="9">
          <cell r="D9">
            <v>0</v>
          </cell>
          <cell r="E9">
            <v>0</v>
          </cell>
          <cell r="F9">
            <v>0</v>
          </cell>
        </row>
        <row r="10">
          <cell r="D10">
            <v>0</v>
          </cell>
          <cell r="E10">
            <v>0</v>
          </cell>
          <cell r="F10">
            <v>0</v>
          </cell>
        </row>
        <row r="11">
          <cell r="D11">
            <v>0</v>
          </cell>
          <cell r="E11">
            <v>0</v>
          </cell>
          <cell r="F11">
            <v>0</v>
          </cell>
        </row>
        <row r="12">
          <cell r="D12">
            <v>0</v>
          </cell>
          <cell r="E12">
            <v>0</v>
          </cell>
          <cell r="F12">
            <v>0</v>
          </cell>
        </row>
        <row r="13">
          <cell r="D13">
            <v>0</v>
          </cell>
          <cell r="E13">
            <v>0</v>
          </cell>
          <cell r="F13">
            <v>0</v>
          </cell>
        </row>
        <row r="14">
          <cell r="D14">
            <v>0</v>
          </cell>
          <cell r="E14">
            <v>0</v>
          </cell>
          <cell r="F14">
            <v>0</v>
          </cell>
        </row>
        <row r="15">
          <cell r="D15">
            <v>0</v>
          </cell>
          <cell r="E15">
            <v>0</v>
          </cell>
          <cell r="F15">
            <v>0</v>
          </cell>
        </row>
        <row r="16">
          <cell r="D16">
            <v>0</v>
          </cell>
          <cell r="E16">
            <v>0</v>
          </cell>
          <cell r="F16">
            <v>0</v>
          </cell>
        </row>
        <row r="19">
          <cell r="D19">
            <v>0</v>
          </cell>
          <cell r="E19">
            <v>0</v>
          </cell>
          <cell r="F19">
            <v>0</v>
          </cell>
        </row>
        <row r="20">
          <cell r="D20">
            <v>0</v>
          </cell>
          <cell r="E20">
            <v>0</v>
          </cell>
          <cell r="F20">
            <v>0</v>
          </cell>
        </row>
        <row r="22">
          <cell r="E22">
            <v>0</v>
          </cell>
          <cell r="F22">
            <v>0</v>
          </cell>
        </row>
        <row r="23">
          <cell r="E23">
            <v>0</v>
          </cell>
          <cell r="F23">
            <v>0</v>
          </cell>
        </row>
        <row r="24">
          <cell r="E24">
            <v>0</v>
          </cell>
          <cell r="F24">
            <v>0</v>
          </cell>
        </row>
      </sheetData>
      <sheetData sheetId="11">
        <row r="18">
          <cell r="D18">
            <v>0</v>
          </cell>
          <cell r="E18">
            <v>0</v>
          </cell>
          <cell r="F18">
            <v>0</v>
          </cell>
        </row>
        <row r="19">
          <cell r="D19">
            <v>0</v>
          </cell>
          <cell r="E19">
            <v>0</v>
          </cell>
          <cell r="F19">
            <v>0</v>
          </cell>
        </row>
        <row r="20">
          <cell r="D20">
            <v>0</v>
          </cell>
          <cell r="E20">
            <v>0</v>
          </cell>
          <cell r="F20">
            <v>0</v>
          </cell>
        </row>
        <row r="22">
          <cell r="E22">
            <v>0</v>
          </cell>
          <cell r="F22">
            <v>0</v>
          </cell>
        </row>
        <row r="23">
          <cell r="E23">
            <v>0</v>
          </cell>
          <cell r="F23">
            <v>0</v>
          </cell>
        </row>
        <row r="24">
          <cell r="E24">
            <v>0</v>
          </cell>
          <cell r="F24">
            <v>0</v>
          </cell>
        </row>
      </sheetData>
      <sheetData sheetId="12">
        <row r="8">
          <cell r="D8">
            <v>168263767</v>
          </cell>
          <cell r="E8">
            <v>124843557</v>
          </cell>
          <cell r="F8">
            <v>168263767</v>
          </cell>
        </row>
        <row r="9">
          <cell r="D9">
            <v>0</v>
          </cell>
        </row>
        <row r="10">
          <cell r="D10">
            <v>0</v>
          </cell>
        </row>
        <row r="11">
          <cell r="D11">
            <v>0</v>
          </cell>
        </row>
        <row r="12">
          <cell r="D12">
            <v>0</v>
          </cell>
        </row>
        <row r="13">
          <cell r="D13">
            <v>0</v>
          </cell>
        </row>
        <row r="14">
          <cell r="D14">
            <v>0</v>
          </cell>
        </row>
        <row r="15">
          <cell r="D15">
            <v>0</v>
          </cell>
        </row>
        <row r="16">
          <cell r="D16">
            <v>0</v>
          </cell>
        </row>
        <row r="18">
          <cell r="D18">
            <v>6218256</v>
          </cell>
          <cell r="F18">
            <v>224527</v>
          </cell>
        </row>
        <row r="19">
          <cell r="D19">
            <v>0</v>
          </cell>
        </row>
        <row r="20">
          <cell r="D20">
            <v>9897753</v>
          </cell>
          <cell r="E20">
            <v>185800</v>
          </cell>
        </row>
        <row r="22">
          <cell r="E22">
            <v>0</v>
          </cell>
          <cell r="F22">
            <v>0</v>
          </cell>
        </row>
        <row r="23">
          <cell r="E23">
            <v>0</v>
          </cell>
          <cell r="F23">
            <v>0</v>
          </cell>
        </row>
        <row r="24">
          <cell r="E24">
            <v>0</v>
          </cell>
          <cell r="F24">
            <v>0</v>
          </cell>
        </row>
      </sheetData>
      <sheetData sheetId="13">
        <row r="8">
          <cell r="D8">
            <v>74483768</v>
          </cell>
        </row>
        <row r="9">
          <cell r="D9">
            <v>33707010</v>
          </cell>
          <cell r="E9">
            <v>184429910</v>
          </cell>
          <cell r="F9">
            <v>290690138</v>
          </cell>
        </row>
        <row r="10">
          <cell r="D10">
            <v>-19235295</v>
          </cell>
        </row>
        <row r="11">
          <cell r="D11">
            <v>63105999</v>
          </cell>
          <cell r="E11">
            <v>137766150</v>
          </cell>
          <cell r="F11">
            <v>223351180</v>
          </cell>
        </row>
        <row r="18">
          <cell r="D18">
            <v>256592049</v>
          </cell>
          <cell r="E18">
            <v>117957537</v>
          </cell>
          <cell r="F18">
            <v>258181243</v>
          </cell>
        </row>
        <row r="19">
          <cell r="E19">
            <v>1000000</v>
          </cell>
        </row>
        <row r="20">
          <cell r="D20">
            <v>0</v>
          </cell>
        </row>
      </sheetData>
      <sheetData sheetId="14">
        <row r="9">
          <cell r="D9">
            <v>0</v>
          </cell>
          <cell r="E9">
            <v>0</v>
          </cell>
          <cell r="F9">
            <v>0</v>
          </cell>
        </row>
        <row r="10">
          <cell r="D10">
            <v>0</v>
          </cell>
          <cell r="E10">
            <v>0</v>
          </cell>
          <cell r="F10">
            <v>0</v>
          </cell>
        </row>
        <row r="11">
          <cell r="D11">
            <v>0</v>
          </cell>
          <cell r="E11">
            <v>0</v>
          </cell>
          <cell r="F11">
            <v>0</v>
          </cell>
        </row>
        <row r="12">
          <cell r="D12">
            <v>0</v>
          </cell>
          <cell r="E12">
            <v>0</v>
          </cell>
          <cell r="F12">
            <v>0</v>
          </cell>
        </row>
        <row r="13">
          <cell r="D13">
            <v>0</v>
          </cell>
          <cell r="E13">
            <v>0</v>
          </cell>
          <cell r="F13">
            <v>0</v>
          </cell>
        </row>
        <row r="14">
          <cell r="D14">
            <v>0</v>
          </cell>
          <cell r="E14">
            <v>0</v>
          </cell>
          <cell r="F14">
            <v>0</v>
          </cell>
        </row>
        <row r="15">
          <cell r="D15">
            <v>0</v>
          </cell>
          <cell r="E15">
            <v>0</v>
          </cell>
          <cell r="F15">
            <v>0</v>
          </cell>
        </row>
        <row r="22">
          <cell r="E22">
            <v>0</v>
          </cell>
        </row>
        <row r="23">
          <cell r="E23">
            <v>0</v>
          </cell>
        </row>
        <row r="24">
          <cell r="E24">
            <v>0</v>
          </cell>
        </row>
      </sheetData>
      <sheetData sheetId="15">
        <row r="8">
          <cell r="D8">
            <v>649379173</v>
          </cell>
          <cell r="F8">
            <v>649379173</v>
          </cell>
        </row>
        <row r="9">
          <cell r="E9">
            <v>767651864</v>
          </cell>
          <cell r="F9">
            <v>767651864</v>
          </cell>
        </row>
        <row r="11">
          <cell r="E11">
            <v>30902400</v>
          </cell>
          <cell r="F11">
            <v>7702400</v>
          </cell>
        </row>
        <row r="18">
          <cell r="D18">
            <v>525053</v>
          </cell>
          <cell r="E18">
            <v>63589247</v>
          </cell>
          <cell r="F18">
            <v>11593196</v>
          </cell>
        </row>
        <row r="19">
          <cell r="D19">
            <v>0</v>
          </cell>
          <cell r="E19">
            <v>0</v>
          </cell>
          <cell r="F19">
            <v>0</v>
          </cell>
        </row>
        <row r="20">
          <cell r="D20">
            <v>0</v>
          </cell>
          <cell r="E20">
            <v>1000000</v>
          </cell>
          <cell r="F20">
            <v>1000000</v>
          </cell>
        </row>
        <row r="22">
          <cell r="E22">
            <v>0</v>
          </cell>
          <cell r="F22">
            <v>0</v>
          </cell>
        </row>
        <row r="23">
          <cell r="E23">
            <v>0</v>
          </cell>
          <cell r="F23">
            <v>0</v>
          </cell>
        </row>
        <row r="24">
          <cell r="E24">
            <v>0</v>
          </cell>
          <cell r="F24">
            <v>0</v>
          </cell>
        </row>
      </sheetData>
      <sheetData sheetId="16">
        <row r="8">
          <cell r="D8">
            <v>3287061426</v>
          </cell>
          <cell r="F8">
            <v>3287061426</v>
          </cell>
        </row>
        <row r="9">
          <cell r="D9">
            <v>25190376772</v>
          </cell>
          <cell r="E9">
            <v>119235784085</v>
          </cell>
          <cell r="F9">
            <v>122075447311</v>
          </cell>
        </row>
        <row r="11">
          <cell r="D11">
            <v>11995417509</v>
          </cell>
          <cell r="E11">
            <v>56735464005</v>
          </cell>
          <cell r="F11">
            <v>58131165388</v>
          </cell>
        </row>
        <row r="18">
          <cell r="D18">
            <v>13950599</v>
          </cell>
          <cell r="E18">
            <v>172520555</v>
          </cell>
          <cell r="F18">
            <v>131385111</v>
          </cell>
        </row>
        <row r="20">
          <cell r="D20">
            <v>0</v>
          </cell>
        </row>
      </sheetData>
      <sheetData sheetId="17">
        <row r="8">
          <cell r="D8">
            <v>14545769</v>
          </cell>
        </row>
        <row r="10">
          <cell r="D10">
            <v>17486434</v>
          </cell>
        </row>
        <row r="11">
          <cell r="D11">
            <v>-49130336</v>
          </cell>
        </row>
        <row r="12">
          <cell r="D12">
            <v>144764557</v>
          </cell>
        </row>
        <row r="13">
          <cell r="D13">
            <v>0</v>
          </cell>
        </row>
        <row r="14">
          <cell r="D14">
            <v>0</v>
          </cell>
        </row>
        <row r="15">
          <cell r="D15">
            <v>0</v>
          </cell>
        </row>
        <row r="16">
          <cell r="D16">
            <v>0</v>
          </cell>
        </row>
        <row r="20">
          <cell r="D20">
            <v>0</v>
          </cell>
          <cell r="F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52"/>
  <sheetViews>
    <sheetView tabSelected="1" zoomScalePageLayoutView="0" workbookViewId="0" topLeftCell="A42">
      <selection activeCell="E67" sqref="E67"/>
    </sheetView>
  </sheetViews>
  <sheetFormatPr defaultColWidth="9.140625" defaultRowHeight="15"/>
  <cols>
    <col min="1" max="1" width="5.28125" style="0" customWidth="1"/>
    <col min="2" max="2" width="35.57421875" style="0" customWidth="1"/>
    <col min="3" max="4" width="0" style="0" hidden="1" customWidth="1"/>
    <col min="5" max="6" width="20.7109375" style="354" bestFit="1" customWidth="1"/>
    <col min="8" max="8" width="22.8515625" style="0" hidden="1" customWidth="1"/>
  </cols>
  <sheetData>
    <row r="1" spans="1:6" ht="16.5">
      <c r="A1" s="348" t="s">
        <v>564</v>
      </c>
      <c r="E1" s="349"/>
      <c r="F1" s="350" t="s">
        <v>697</v>
      </c>
    </row>
    <row r="2" spans="1:6" ht="15">
      <c r="A2" s="351" t="s">
        <v>434</v>
      </c>
      <c r="E2" s="495"/>
      <c r="F2" s="495"/>
    </row>
    <row r="3" spans="2:6" ht="23.25">
      <c r="B3" s="496" t="s">
        <v>698</v>
      </c>
      <c r="C3" s="496"/>
      <c r="D3" s="496"/>
      <c r="E3" s="496"/>
      <c r="F3" s="496"/>
    </row>
    <row r="4" spans="2:6" ht="15">
      <c r="B4" s="497" t="s">
        <v>797</v>
      </c>
      <c r="C4" s="497"/>
      <c r="D4" s="497"/>
      <c r="E4" s="497"/>
      <c r="F4" s="497"/>
    </row>
    <row r="5" spans="1:2" ht="15">
      <c r="A5" s="352" t="s">
        <v>699</v>
      </c>
      <c r="B5" s="353" t="s">
        <v>700</v>
      </c>
    </row>
    <row r="6" spans="1:6" ht="12.75" customHeight="1">
      <c r="A6" s="498" t="s">
        <v>701</v>
      </c>
      <c r="B6" s="499" t="s">
        <v>702</v>
      </c>
      <c r="C6" s="499" t="s">
        <v>570</v>
      </c>
      <c r="D6" s="499" t="s">
        <v>571</v>
      </c>
      <c r="E6" s="501" t="s">
        <v>69</v>
      </c>
      <c r="F6" s="502" t="s">
        <v>196</v>
      </c>
    </row>
    <row r="7" spans="1:6" ht="12" customHeight="1">
      <c r="A7" s="498"/>
      <c r="B7" s="500" t="s">
        <v>569</v>
      </c>
      <c r="C7" s="500"/>
      <c r="D7" s="500"/>
      <c r="E7" s="501"/>
      <c r="F7" s="503"/>
    </row>
    <row r="8" spans="2:6" ht="15.75" hidden="1">
      <c r="B8" s="355">
        <v>1</v>
      </c>
      <c r="C8" s="355">
        <v>2</v>
      </c>
      <c r="D8" s="355">
        <v>3</v>
      </c>
      <c r="E8" s="356">
        <v>4</v>
      </c>
      <c r="F8" s="356">
        <v>5</v>
      </c>
    </row>
    <row r="9" spans="1:6" s="352" customFormat="1" ht="15.75">
      <c r="A9" s="357" t="s">
        <v>703</v>
      </c>
      <c r="B9" s="322" t="s">
        <v>704</v>
      </c>
      <c r="C9" s="323">
        <v>100</v>
      </c>
      <c r="D9" s="323"/>
      <c r="E9" s="358">
        <f>+CDKT!D11</f>
        <v>1100812561148</v>
      </c>
      <c r="F9" s="358">
        <f>+CDKT!E11</f>
        <v>936173190107</v>
      </c>
    </row>
    <row r="10" spans="1:6" s="362" customFormat="1" ht="15.75">
      <c r="A10" s="359">
        <v>1</v>
      </c>
      <c r="B10" s="360" t="s">
        <v>705</v>
      </c>
      <c r="C10" s="327">
        <v>110</v>
      </c>
      <c r="D10" s="327"/>
      <c r="E10" s="361">
        <f>+CDKT!D12</f>
        <v>73774039637</v>
      </c>
      <c r="F10" s="361">
        <f>+CDKT!E12</f>
        <v>38692488822</v>
      </c>
    </row>
    <row r="11" spans="1:6" s="362" customFormat="1" ht="15.75" hidden="1">
      <c r="A11" s="359"/>
      <c r="B11" s="360" t="s">
        <v>574</v>
      </c>
      <c r="C11" s="327">
        <v>111</v>
      </c>
      <c r="D11" s="327" t="s">
        <v>575</v>
      </c>
      <c r="E11" s="361"/>
      <c r="F11" s="361"/>
    </row>
    <row r="12" spans="1:6" s="362" customFormat="1" ht="15.75" hidden="1">
      <c r="A12" s="359"/>
      <c r="B12" s="360" t="s">
        <v>576</v>
      </c>
      <c r="C12" s="327">
        <v>112</v>
      </c>
      <c r="D12" s="327"/>
      <c r="E12" s="361"/>
      <c r="F12" s="361"/>
    </row>
    <row r="13" spans="1:6" s="362" customFormat="1" ht="15.75">
      <c r="A13" s="359">
        <v>2</v>
      </c>
      <c r="B13" s="360" t="s">
        <v>706</v>
      </c>
      <c r="C13" s="327">
        <v>120</v>
      </c>
      <c r="D13" s="327" t="s">
        <v>578</v>
      </c>
      <c r="E13" s="361">
        <f>+CDKT!D15</f>
        <v>22003337059</v>
      </c>
      <c r="F13" s="361">
        <f>+CDKT!E15</f>
        <v>16518537059</v>
      </c>
    </row>
    <row r="14" spans="1:6" s="362" customFormat="1" ht="15.75" hidden="1">
      <c r="A14" s="359"/>
      <c r="B14" s="360" t="s">
        <v>579</v>
      </c>
      <c r="C14" s="327">
        <v>121</v>
      </c>
      <c r="D14" s="327"/>
      <c r="E14" s="361"/>
      <c r="F14" s="361"/>
    </row>
    <row r="15" spans="1:6" s="362" customFormat="1" ht="31.5" hidden="1">
      <c r="A15" s="359"/>
      <c r="B15" s="360" t="s">
        <v>580</v>
      </c>
      <c r="C15" s="327">
        <v>129</v>
      </c>
      <c r="D15" s="327"/>
      <c r="E15" s="361"/>
      <c r="F15" s="361"/>
    </row>
    <row r="16" spans="1:6" s="362" customFormat="1" ht="15.75">
      <c r="A16" s="359">
        <v>3</v>
      </c>
      <c r="B16" s="360" t="s">
        <v>786</v>
      </c>
      <c r="C16" s="327">
        <v>130</v>
      </c>
      <c r="D16" s="327"/>
      <c r="E16" s="361">
        <f>+CDKT!D18</f>
        <v>375395573102</v>
      </c>
      <c r="F16" s="361">
        <f>+CDKT!E18</f>
        <v>342882953101</v>
      </c>
    </row>
    <row r="17" spans="1:6" s="362" customFormat="1" ht="15.75" hidden="1">
      <c r="A17" s="359"/>
      <c r="B17" s="360" t="s">
        <v>582</v>
      </c>
      <c r="C17" s="327">
        <v>131</v>
      </c>
      <c r="D17" s="327"/>
      <c r="E17" s="361"/>
      <c r="F17" s="361"/>
    </row>
    <row r="18" spans="1:6" s="362" customFormat="1" ht="15.75" hidden="1">
      <c r="A18" s="359"/>
      <c r="B18" s="360" t="s">
        <v>583</v>
      </c>
      <c r="C18" s="327">
        <v>132</v>
      </c>
      <c r="D18" s="327"/>
      <c r="E18" s="361"/>
      <c r="F18" s="361"/>
    </row>
    <row r="19" spans="1:6" s="362" customFormat="1" ht="15.75" hidden="1">
      <c r="A19" s="359"/>
      <c r="B19" s="360" t="s">
        <v>584</v>
      </c>
      <c r="C19" s="327">
        <v>133</v>
      </c>
      <c r="D19" s="327"/>
      <c r="E19" s="361"/>
      <c r="F19" s="361"/>
    </row>
    <row r="20" spans="1:6" s="362" customFormat="1" ht="31.5" hidden="1">
      <c r="A20" s="359"/>
      <c r="B20" s="360" t="s">
        <v>585</v>
      </c>
      <c r="C20" s="327">
        <v>134</v>
      </c>
      <c r="D20" s="327"/>
      <c r="E20" s="361"/>
      <c r="F20" s="361"/>
    </row>
    <row r="21" spans="1:6" s="362" customFormat="1" ht="15.75" hidden="1">
      <c r="A21" s="359"/>
      <c r="B21" s="360" t="s">
        <v>586</v>
      </c>
      <c r="C21" s="327">
        <v>135</v>
      </c>
      <c r="D21" s="327" t="s">
        <v>587</v>
      </c>
      <c r="E21" s="361"/>
      <c r="F21" s="361"/>
    </row>
    <row r="22" spans="1:6" s="362" customFormat="1" ht="31.5" hidden="1">
      <c r="A22" s="359"/>
      <c r="B22" s="360" t="s">
        <v>588</v>
      </c>
      <c r="C22" s="327">
        <v>139</v>
      </c>
      <c r="D22" s="327"/>
      <c r="E22" s="361"/>
      <c r="F22" s="361"/>
    </row>
    <row r="23" spans="1:6" s="362" customFormat="1" ht="15.75">
      <c r="A23" s="359">
        <v>4</v>
      </c>
      <c r="B23" s="360" t="s">
        <v>707</v>
      </c>
      <c r="C23" s="327">
        <v>140</v>
      </c>
      <c r="D23" s="327"/>
      <c r="E23" s="361">
        <f>+CDKT!D25</f>
        <v>561989837256</v>
      </c>
      <c r="F23" s="361">
        <f>+CDKT!E25</f>
        <v>501886109724</v>
      </c>
    </row>
    <row r="24" spans="1:6" s="362" customFormat="1" ht="15.75" hidden="1">
      <c r="A24" s="359"/>
      <c r="B24" s="360" t="s">
        <v>590</v>
      </c>
      <c r="C24" s="327">
        <v>141</v>
      </c>
      <c r="D24" s="327" t="s">
        <v>591</v>
      </c>
      <c r="E24" s="361"/>
      <c r="F24" s="361"/>
    </row>
    <row r="25" spans="1:6" s="362" customFormat="1" ht="31.5" hidden="1">
      <c r="A25" s="359"/>
      <c r="B25" s="360" t="s">
        <v>592</v>
      </c>
      <c r="C25" s="327">
        <v>149</v>
      </c>
      <c r="D25" s="327"/>
      <c r="E25" s="361"/>
      <c r="F25" s="361"/>
    </row>
    <row r="26" spans="1:6" s="362" customFormat="1" ht="15.75">
      <c r="A26" s="359">
        <v>5</v>
      </c>
      <c r="B26" s="360" t="s">
        <v>708</v>
      </c>
      <c r="C26" s="327">
        <v>150</v>
      </c>
      <c r="D26" s="327"/>
      <c r="E26" s="361">
        <f>+CDKT!D28</f>
        <v>67649774094</v>
      </c>
      <c r="F26" s="361">
        <f>+CDKT!E28</f>
        <v>36193101401</v>
      </c>
    </row>
    <row r="27" spans="1:6" ht="15.75" hidden="1">
      <c r="A27" s="363"/>
      <c r="B27" s="326" t="s">
        <v>594</v>
      </c>
      <c r="C27" s="327">
        <v>151</v>
      </c>
      <c r="D27" s="327"/>
      <c r="E27" s="361">
        <v>2200192369</v>
      </c>
      <c r="F27" s="361">
        <v>346252750</v>
      </c>
    </row>
    <row r="28" spans="1:6" ht="15.75" hidden="1">
      <c r="A28" s="363"/>
      <c r="B28" s="326" t="s">
        <v>595</v>
      </c>
      <c r="C28" s="327">
        <v>152</v>
      </c>
      <c r="D28" s="327"/>
      <c r="E28" s="361">
        <v>22244190734</v>
      </c>
      <c r="F28" s="361">
        <v>9175186370</v>
      </c>
    </row>
    <row r="29" spans="1:6" ht="30" hidden="1">
      <c r="A29" s="363"/>
      <c r="B29" s="328" t="s">
        <v>596</v>
      </c>
      <c r="C29" s="327">
        <v>154</v>
      </c>
      <c r="D29" s="327" t="s">
        <v>597</v>
      </c>
      <c r="E29" s="361">
        <v>201937952</v>
      </c>
      <c r="F29" s="361">
        <v>26846783</v>
      </c>
    </row>
    <row r="30" spans="1:6" ht="15.75" hidden="1">
      <c r="A30" s="363"/>
      <c r="B30" s="326" t="s">
        <v>598</v>
      </c>
      <c r="C30" s="327">
        <v>158</v>
      </c>
      <c r="D30" s="327"/>
      <c r="E30" s="361">
        <v>4248881413</v>
      </c>
      <c r="F30" s="361">
        <v>1079148902</v>
      </c>
    </row>
    <row r="31" spans="1:6" ht="15.75">
      <c r="A31" s="364" t="s">
        <v>709</v>
      </c>
      <c r="B31" s="324" t="s">
        <v>710</v>
      </c>
      <c r="C31" s="325">
        <v>200</v>
      </c>
      <c r="D31" s="325"/>
      <c r="E31" s="365">
        <f>+CDKT!D33</f>
        <v>271795726051</v>
      </c>
      <c r="F31" s="365">
        <f>+CDKT!E33</f>
        <v>240740105698</v>
      </c>
    </row>
    <row r="32" spans="1:6" s="362" customFormat="1" ht="15.75">
      <c r="A32" s="359">
        <v>1</v>
      </c>
      <c r="B32" s="360" t="s">
        <v>711</v>
      </c>
      <c r="C32" s="327">
        <v>210</v>
      </c>
      <c r="D32" s="327"/>
      <c r="E32" s="361">
        <f>+CDKT!D34</f>
        <v>1000000000</v>
      </c>
      <c r="F32" s="361">
        <f>+CDKT!E34</f>
        <v>1444494394</v>
      </c>
    </row>
    <row r="33" spans="1:6" s="362" customFormat="1" ht="15.75" hidden="1">
      <c r="A33" s="359"/>
      <c r="B33" s="360" t="s">
        <v>601</v>
      </c>
      <c r="C33" s="327">
        <v>211</v>
      </c>
      <c r="D33" s="327"/>
      <c r="E33" s="361"/>
      <c r="F33" s="361"/>
    </row>
    <row r="34" spans="1:6" s="362" customFormat="1" ht="31.5" hidden="1">
      <c r="A34" s="359"/>
      <c r="B34" s="360" t="s">
        <v>602</v>
      </c>
      <c r="C34" s="327">
        <v>212</v>
      </c>
      <c r="D34" s="327"/>
      <c r="E34" s="361"/>
      <c r="F34" s="361"/>
    </row>
    <row r="35" spans="1:6" s="362" customFormat="1" ht="15.75" hidden="1">
      <c r="A35" s="359"/>
      <c r="B35" s="360" t="s">
        <v>603</v>
      </c>
      <c r="C35" s="327">
        <v>213</v>
      </c>
      <c r="D35" s="327" t="s">
        <v>604</v>
      </c>
      <c r="E35" s="361"/>
      <c r="F35" s="361"/>
    </row>
    <row r="36" spans="1:6" s="362" customFormat="1" ht="15.75" hidden="1">
      <c r="A36" s="359"/>
      <c r="B36" s="360" t="s">
        <v>605</v>
      </c>
      <c r="C36" s="327">
        <v>218</v>
      </c>
      <c r="D36" s="327" t="s">
        <v>606</v>
      </c>
      <c r="E36" s="361"/>
      <c r="F36" s="361"/>
    </row>
    <row r="37" spans="1:6" s="362" customFormat="1" ht="31.5" hidden="1">
      <c r="A37" s="359"/>
      <c r="B37" s="360" t="s">
        <v>607</v>
      </c>
      <c r="C37" s="327">
        <v>219</v>
      </c>
      <c r="D37" s="327"/>
      <c r="E37" s="361"/>
      <c r="F37" s="361"/>
    </row>
    <row r="38" spans="1:7" s="362" customFormat="1" ht="15.75">
      <c r="A38" s="359">
        <v>2</v>
      </c>
      <c r="B38" s="360" t="s">
        <v>712</v>
      </c>
      <c r="C38" s="327">
        <v>220</v>
      </c>
      <c r="D38" s="327"/>
      <c r="E38" s="361">
        <f>+CDKT!D40</f>
        <v>265345108852</v>
      </c>
      <c r="F38" s="361">
        <f>+CDKT!E40</f>
        <v>235546398525</v>
      </c>
      <c r="G38" s="366"/>
    </row>
    <row r="39" spans="1:7" ht="15.75">
      <c r="A39" s="367" t="s">
        <v>713</v>
      </c>
      <c r="B39" s="368" t="s">
        <v>714</v>
      </c>
      <c r="C39" s="327">
        <v>221</v>
      </c>
      <c r="D39" s="327" t="s">
        <v>610</v>
      </c>
      <c r="E39" s="361">
        <f>+CDKT!D41</f>
        <v>130787645002</v>
      </c>
      <c r="F39" s="361">
        <f>+CDKT!E41</f>
        <v>101620391644</v>
      </c>
      <c r="G39" s="79"/>
    </row>
    <row r="40" spans="1:7" ht="15.75" hidden="1">
      <c r="A40" s="367"/>
      <c r="B40" s="368" t="s">
        <v>611</v>
      </c>
      <c r="C40" s="327">
        <v>222</v>
      </c>
      <c r="D40" s="327"/>
      <c r="E40" s="361"/>
      <c r="F40" s="361"/>
      <c r="G40" s="79"/>
    </row>
    <row r="41" spans="1:7" ht="15.75" hidden="1">
      <c r="A41" s="367"/>
      <c r="B41" s="368" t="s">
        <v>612</v>
      </c>
      <c r="C41" s="327">
        <v>223</v>
      </c>
      <c r="D41" s="327"/>
      <c r="E41" s="361"/>
      <c r="F41" s="361"/>
      <c r="G41" s="79"/>
    </row>
    <row r="42" spans="1:7" ht="15.75">
      <c r="A42" s="367" t="s">
        <v>713</v>
      </c>
      <c r="B42" s="368" t="s">
        <v>715</v>
      </c>
      <c r="C42" s="327">
        <v>224</v>
      </c>
      <c r="D42" s="327" t="s">
        <v>614</v>
      </c>
      <c r="E42" s="361"/>
      <c r="F42" s="361"/>
      <c r="G42" s="79"/>
    </row>
    <row r="43" spans="1:6" ht="15.75" hidden="1">
      <c r="A43" s="367"/>
      <c r="B43" s="368" t="s">
        <v>611</v>
      </c>
      <c r="C43" s="327">
        <v>225</v>
      </c>
      <c r="D43" s="327"/>
      <c r="E43" s="361"/>
      <c r="F43" s="361"/>
    </row>
    <row r="44" spans="1:6" ht="15.75" hidden="1">
      <c r="A44" s="367"/>
      <c r="B44" s="368" t="s">
        <v>612</v>
      </c>
      <c r="C44" s="327">
        <v>226</v>
      </c>
      <c r="D44" s="327"/>
      <c r="E44" s="361"/>
      <c r="F44" s="361"/>
    </row>
    <row r="45" spans="1:6" ht="15.75">
      <c r="A45" s="367" t="s">
        <v>713</v>
      </c>
      <c r="B45" s="368" t="s">
        <v>716</v>
      </c>
      <c r="C45" s="327">
        <v>227</v>
      </c>
      <c r="D45" s="327" t="s">
        <v>616</v>
      </c>
      <c r="E45" s="361">
        <f>+CDKT!D47</f>
        <v>102560833217</v>
      </c>
      <c r="F45" s="361">
        <f>+CDKT!E47</f>
        <v>102607178451</v>
      </c>
    </row>
    <row r="46" spans="1:7" ht="15.75" hidden="1">
      <c r="A46" s="367"/>
      <c r="B46" s="368" t="s">
        <v>611</v>
      </c>
      <c r="C46" s="327">
        <v>228</v>
      </c>
      <c r="D46" s="327"/>
      <c r="E46" s="361"/>
      <c r="F46" s="361"/>
      <c r="G46" s="79"/>
    </row>
    <row r="47" spans="1:7" ht="15.75" hidden="1">
      <c r="A47" s="367"/>
      <c r="B47" s="368" t="s">
        <v>612</v>
      </c>
      <c r="C47" s="327">
        <v>229</v>
      </c>
      <c r="D47" s="327"/>
      <c r="E47" s="361"/>
      <c r="F47" s="361"/>
      <c r="G47" s="79"/>
    </row>
    <row r="48" spans="1:6" ht="15.75">
      <c r="A48" s="367" t="s">
        <v>713</v>
      </c>
      <c r="B48" s="368" t="s">
        <v>717</v>
      </c>
      <c r="C48" s="327">
        <v>230</v>
      </c>
      <c r="D48" s="327" t="s">
        <v>618</v>
      </c>
      <c r="E48" s="361">
        <f>+CDKT!D50</f>
        <v>31996630633</v>
      </c>
      <c r="F48" s="361">
        <f>+CDKT!E50</f>
        <v>31318828430</v>
      </c>
    </row>
    <row r="49" spans="1:6" s="362" customFormat="1" ht="15.75">
      <c r="A49" s="359">
        <v>3</v>
      </c>
      <c r="B49" s="360" t="s">
        <v>718</v>
      </c>
      <c r="C49" s="327">
        <v>240</v>
      </c>
      <c r="D49" s="327" t="s">
        <v>620</v>
      </c>
      <c r="E49" s="361"/>
      <c r="F49" s="361"/>
    </row>
    <row r="50" spans="1:6" s="362" customFormat="1" ht="15.75" hidden="1">
      <c r="A50" s="359"/>
      <c r="B50" s="368" t="s">
        <v>611</v>
      </c>
      <c r="C50" s="327">
        <v>241</v>
      </c>
      <c r="D50" s="327"/>
      <c r="E50" s="361"/>
      <c r="F50" s="361"/>
    </row>
    <row r="51" spans="1:6" s="362" customFormat="1" ht="15.75" hidden="1">
      <c r="A51" s="359"/>
      <c r="B51" s="368" t="s">
        <v>612</v>
      </c>
      <c r="C51" s="327">
        <v>242</v>
      </c>
      <c r="D51" s="327"/>
      <c r="E51" s="361"/>
      <c r="F51" s="361"/>
    </row>
    <row r="52" spans="1:6" s="362" customFormat="1" ht="15.75">
      <c r="A52" s="359">
        <v>4</v>
      </c>
      <c r="B52" s="360" t="s">
        <v>719</v>
      </c>
      <c r="C52" s="327">
        <v>250</v>
      </c>
      <c r="D52" s="327"/>
      <c r="E52" s="361"/>
      <c r="F52" s="361"/>
    </row>
    <row r="53" spans="1:6" s="362" customFormat="1" ht="15.75" hidden="1">
      <c r="A53" s="359"/>
      <c r="B53" s="360" t="s">
        <v>622</v>
      </c>
      <c r="C53" s="327">
        <v>251</v>
      </c>
      <c r="D53" s="327"/>
      <c r="E53" s="361"/>
      <c r="F53" s="361"/>
    </row>
    <row r="54" spans="1:6" s="362" customFormat="1" ht="31.5" hidden="1">
      <c r="A54" s="359"/>
      <c r="B54" s="360" t="s">
        <v>623</v>
      </c>
      <c r="C54" s="327">
        <v>252</v>
      </c>
      <c r="D54" s="327"/>
      <c r="E54" s="361"/>
      <c r="F54" s="361"/>
    </row>
    <row r="55" spans="1:6" s="362" customFormat="1" ht="15.75" hidden="1">
      <c r="A55" s="359"/>
      <c r="B55" s="360" t="s">
        <v>624</v>
      </c>
      <c r="C55" s="327">
        <v>258</v>
      </c>
      <c r="D55" s="327" t="s">
        <v>625</v>
      </c>
      <c r="E55" s="361"/>
      <c r="F55" s="361"/>
    </row>
    <row r="56" spans="1:6" s="362" customFormat="1" ht="31.5" hidden="1">
      <c r="A56" s="359"/>
      <c r="B56" s="360" t="s">
        <v>626</v>
      </c>
      <c r="C56" s="327">
        <v>259</v>
      </c>
      <c r="D56" s="327"/>
      <c r="E56" s="361"/>
      <c r="F56" s="361"/>
    </row>
    <row r="57" spans="1:6" s="362" customFormat="1" ht="15.75">
      <c r="A57" s="359">
        <v>5</v>
      </c>
      <c r="B57" s="360" t="s">
        <v>720</v>
      </c>
      <c r="C57" s="327">
        <v>260</v>
      </c>
      <c r="D57" s="327"/>
      <c r="E57" s="361">
        <f>+CDKT!D59</f>
        <v>5450617199</v>
      </c>
      <c r="F57" s="361">
        <f>+CDKT!E59</f>
        <v>3749212779</v>
      </c>
    </row>
    <row r="58" spans="1:6" ht="15.75" hidden="1">
      <c r="A58" s="363"/>
      <c r="B58" s="326" t="s">
        <v>628</v>
      </c>
      <c r="C58" s="327">
        <v>261</v>
      </c>
      <c r="D58" s="327" t="s">
        <v>629</v>
      </c>
      <c r="E58" s="361"/>
      <c r="F58" s="361"/>
    </row>
    <row r="59" spans="1:6" ht="15.75" hidden="1">
      <c r="A59" s="363"/>
      <c r="B59" s="333" t="s">
        <v>630</v>
      </c>
      <c r="C59" s="327">
        <v>262</v>
      </c>
      <c r="D59" s="327" t="s">
        <v>631</v>
      </c>
      <c r="E59" s="361"/>
      <c r="F59" s="361"/>
    </row>
    <row r="60" spans="1:6" ht="15.75" hidden="1">
      <c r="A60" s="363"/>
      <c r="B60" s="333" t="s">
        <v>632</v>
      </c>
      <c r="C60" s="327">
        <v>268</v>
      </c>
      <c r="D60" s="327"/>
      <c r="E60" s="361"/>
      <c r="F60" s="361"/>
    </row>
    <row r="61" spans="1:6" s="352" customFormat="1" ht="15" customHeight="1">
      <c r="A61" s="369" t="s">
        <v>721</v>
      </c>
      <c r="B61" s="324" t="s">
        <v>722</v>
      </c>
      <c r="C61" s="325">
        <v>270</v>
      </c>
      <c r="D61" s="325"/>
      <c r="E61" s="365">
        <f>+CDKT!D63</f>
        <v>1372608287199</v>
      </c>
      <c r="F61" s="365">
        <f>+CDKT!E63</f>
        <v>1176913295805</v>
      </c>
    </row>
    <row r="62" spans="1:6" ht="15.75" hidden="1">
      <c r="A62" s="363"/>
      <c r="B62" s="325"/>
      <c r="C62" s="325"/>
      <c r="D62" s="325"/>
      <c r="E62" s="365"/>
      <c r="F62" s="365"/>
    </row>
    <row r="63" spans="1:6" ht="15.75" hidden="1">
      <c r="A63" s="363"/>
      <c r="B63" s="370"/>
      <c r="C63" s="363"/>
      <c r="D63" s="363"/>
      <c r="E63" s="371"/>
      <c r="F63" s="371"/>
    </row>
    <row r="64" spans="1:6" ht="15.75" hidden="1">
      <c r="A64" s="363"/>
      <c r="B64" s="325">
        <v>1</v>
      </c>
      <c r="C64" s="325">
        <v>3</v>
      </c>
      <c r="D64" s="325"/>
      <c r="E64" s="365"/>
      <c r="F64" s="365"/>
    </row>
    <row r="65" spans="1:6" ht="15.75" hidden="1">
      <c r="A65" s="363"/>
      <c r="B65" s="325" t="s">
        <v>634</v>
      </c>
      <c r="C65" s="327"/>
      <c r="D65" s="327"/>
      <c r="E65" s="365"/>
      <c r="F65" s="365"/>
    </row>
    <row r="66" spans="1:6" ht="15.75">
      <c r="A66" s="364" t="s">
        <v>723</v>
      </c>
      <c r="B66" s="324" t="s">
        <v>724</v>
      </c>
      <c r="C66" s="325">
        <v>300</v>
      </c>
      <c r="D66" s="325"/>
      <c r="E66" s="365">
        <f>+CDKT!D68</f>
        <v>774230657673</v>
      </c>
      <c r="F66" s="365">
        <f>+CDKT!E68</f>
        <v>635764571856</v>
      </c>
    </row>
    <row r="67" spans="1:6" s="362" customFormat="1" ht="15.75">
      <c r="A67" s="359">
        <v>1</v>
      </c>
      <c r="B67" s="360" t="s">
        <v>725</v>
      </c>
      <c r="C67" s="327">
        <v>310</v>
      </c>
      <c r="D67" s="327"/>
      <c r="E67" s="361">
        <f>+CDKT!D69</f>
        <v>772826030180</v>
      </c>
      <c r="F67" s="361">
        <f>+CDKT!E69</f>
        <v>634778780881</v>
      </c>
    </row>
    <row r="68" spans="1:6" s="362" customFormat="1" ht="15.75" hidden="1">
      <c r="A68" s="372"/>
      <c r="B68" s="360" t="s">
        <v>637</v>
      </c>
      <c r="C68" s="327">
        <v>311</v>
      </c>
      <c r="D68" s="327" t="s">
        <v>638</v>
      </c>
      <c r="E68" s="361"/>
      <c r="F68" s="361"/>
    </row>
    <row r="69" spans="1:6" s="362" customFormat="1" ht="15.75" hidden="1">
      <c r="A69" s="372"/>
      <c r="B69" s="360" t="s">
        <v>639</v>
      </c>
      <c r="C69" s="327">
        <v>312</v>
      </c>
      <c r="D69" s="327"/>
      <c r="E69" s="361"/>
      <c r="F69" s="361"/>
    </row>
    <row r="70" spans="1:6" s="362" customFormat="1" ht="15.75" hidden="1">
      <c r="A70" s="372"/>
      <c r="B70" s="360" t="s">
        <v>640</v>
      </c>
      <c r="C70" s="327">
        <v>313</v>
      </c>
      <c r="D70" s="327"/>
      <c r="E70" s="361"/>
      <c r="F70" s="361"/>
    </row>
    <row r="71" spans="1:6" s="362" customFormat="1" ht="31.5" hidden="1">
      <c r="A71" s="372"/>
      <c r="B71" s="360" t="s">
        <v>641</v>
      </c>
      <c r="C71" s="327">
        <v>314</v>
      </c>
      <c r="D71" s="327" t="s">
        <v>642</v>
      </c>
      <c r="E71" s="361"/>
      <c r="F71" s="361"/>
    </row>
    <row r="72" spans="1:6" s="362" customFormat="1" ht="15.75" hidden="1">
      <c r="A72" s="372"/>
      <c r="B72" s="360" t="s">
        <v>643</v>
      </c>
      <c r="C72" s="327">
        <v>315</v>
      </c>
      <c r="D72" s="327"/>
      <c r="E72" s="361"/>
      <c r="F72" s="361"/>
    </row>
    <row r="73" spans="1:6" s="362" customFormat="1" ht="15.75" hidden="1">
      <c r="A73" s="372"/>
      <c r="B73" s="360" t="s">
        <v>644</v>
      </c>
      <c r="C73" s="327">
        <v>316</v>
      </c>
      <c r="D73" s="327" t="s">
        <v>645</v>
      </c>
      <c r="E73" s="361"/>
      <c r="F73" s="361"/>
    </row>
    <row r="74" spans="1:6" s="362" customFormat="1" ht="15.75" hidden="1">
      <c r="A74" s="372"/>
      <c r="B74" s="360" t="s">
        <v>646</v>
      </c>
      <c r="C74" s="327">
        <v>317</v>
      </c>
      <c r="D74" s="327"/>
      <c r="E74" s="361"/>
      <c r="F74" s="361"/>
    </row>
    <row r="75" spans="1:6" s="362" customFormat="1" ht="31.5" hidden="1">
      <c r="A75" s="372"/>
      <c r="B75" s="360" t="s">
        <v>647</v>
      </c>
      <c r="C75" s="327">
        <v>318</v>
      </c>
      <c r="D75" s="327"/>
      <c r="E75" s="361"/>
      <c r="F75" s="361"/>
    </row>
    <row r="76" spans="1:6" s="362" customFormat="1" ht="15.75" hidden="1">
      <c r="A76" s="372"/>
      <c r="B76" s="360" t="s">
        <v>648</v>
      </c>
      <c r="C76" s="327">
        <v>319</v>
      </c>
      <c r="D76" s="327" t="s">
        <v>649</v>
      </c>
      <c r="E76" s="361"/>
      <c r="F76" s="361"/>
    </row>
    <row r="77" spans="1:6" s="362" customFormat="1" ht="15.75" hidden="1">
      <c r="A77" s="372"/>
      <c r="B77" s="360" t="s">
        <v>650</v>
      </c>
      <c r="C77" s="327">
        <v>320</v>
      </c>
      <c r="D77" s="327"/>
      <c r="E77" s="361"/>
      <c r="F77" s="361"/>
    </row>
    <row r="78" spans="1:6" s="362" customFormat="1" ht="15.75">
      <c r="A78" s="359">
        <v>2</v>
      </c>
      <c r="B78" s="360" t="s">
        <v>726</v>
      </c>
      <c r="C78" s="327">
        <v>330</v>
      </c>
      <c r="D78" s="327"/>
      <c r="E78" s="361">
        <f>+CDKT!D80</f>
        <v>1404627493</v>
      </c>
      <c r="F78" s="361">
        <f>+CDKT!E80</f>
        <v>985790975</v>
      </c>
    </row>
    <row r="79" spans="1:6" ht="15.75" hidden="1">
      <c r="A79" s="363"/>
      <c r="B79" s="326" t="s">
        <v>652</v>
      </c>
      <c r="C79" s="327">
        <v>331</v>
      </c>
      <c r="D79" s="327"/>
      <c r="E79" s="361"/>
      <c r="F79" s="361"/>
    </row>
    <row r="80" spans="1:6" ht="15.75" hidden="1">
      <c r="A80" s="363"/>
      <c r="B80" s="326" t="s">
        <v>653</v>
      </c>
      <c r="C80" s="327">
        <v>332</v>
      </c>
      <c r="D80" s="327" t="s">
        <v>654</v>
      </c>
      <c r="E80" s="361"/>
      <c r="F80" s="361"/>
    </row>
    <row r="81" spans="1:6" ht="15.75" hidden="1">
      <c r="A81" s="363"/>
      <c r="B81" s="326" t="s">
        <v>655</v>
      </c>
      <c r="C81" s="327">
        <v>333</v>
      </c>
      <c r="D81" s="327"/>
      <c r="E81" s="361"/>
      <c r="F81" s="361"/>
    </row>
    <row r="82" spans="1:6" ht="15.75" hidden="1">
      <c r="A82" s="363"/>
      <c r="B82" s="326" t="s">
        <v>656</v>
      </c>
      <c r="C82" s="327">
        <v>334</v>
      </c>
      <c r="D82" s="327" t="s">
        <v>657</v>
      </c>
      <c r="E82" s="361"/>
      <c r="F82" s="361"/>
    </row>
    <row r="83" spans="1:6" ht="15.75" hidden="1">
      <c r="A83" s="363"/>
      <c r="B83" s="326" t="s">
        <v>658</v>
      </c>
      <c r="C83" s="327">
        <v>335</v>
      </c>
      <c r="D83" s="327" t="s">
        <v>631</v>
      </c>
      <c r="E83" s="361"/>
      <c r="F83" s="361"/>
    </row>
    <row r="84" spans="1:6" ht="15.75" hidden="1">
      <c r="A84" s="363"/>
      <c r="B84" s="326" t="s">
        <v>659</v>
      </c>
      <c r="C84" s="327">
        <v>336</v>
      </c>
      <c r="D84" s="327"/>
      <c r="E84" s="361"/>
      <c r="F84" s="361"/>
    </row>
    <row r="85" spans="1:6" ht="15.75" hidden="1">
      <c r="A85" s="363"/>
      <c r="B85" s="326" t="s">
        <v>660</v>
      </c>
      <c r="C85" s="327">
        <v>337</v>
      </c>
      <c r="D85" s="327"/>
      <c r="E85" s="361"/>
      <c r="F85" s="361"/>
    </row>
    <row r="86" spans="1:6" ht="15.75">
      <c r="A86" s="364" t="s">
        <v>727</v>
      </c>
      <c r="B86" s="324" t="s">
        <v>728</v>
      </c>
      <c r="C86" s="325">
        <v>400</v>
      </c>
      <c r="D86" s="325"/>
      <c r="E86" s="365">
        <f>+CDKT!D88</f>
        <v>598377629526</v>
      </c>
      <c r="F86" s="365">
        <f>+CDKT!E88</f>
        <v>541148723949</v>
      </c>
    </row>
    <row r="87" spans="1:6" s="362" customFormat="1" ht="15.75">
      <c r="A87" s="359">
        <v>1</v>
      </c>
      <c r="B87" s="360" t="s">
        <v>728</v>
      </c>
      <c r="C87" s="327">
        <v>410</v>
      </c>
      <c r="D87" s="327" t="s">
        <v>663</v>
      </c>
      <c r="E87" s="361">
        <f>+CDKT!D89</f>
        <v>592144596217</v>
      </c>
      <c r="F87" s="361">
        <f>+CDKT!E89</f>
        <v>532110808247</v>
      </c>
    </row>
    <row r="88" spans="1:7" ht="15.75">
      <c r="A88" s="367" t="s">
        <v>713</v>
      </c>
      <c r="B88" s="368" t="s">
        <v>286</v>
      </c>
      <c r="C88" s="327">
        <v>411</v>
      </c>
      <c r="D88" s="327"/>
      <c r="E88" s="361">
        <f>+CDKT!D90</f>
        <v>482535000000</v>
      </c>
      <c r="F88" s="361">
        <f>+CDKT!E90</f>
        <v>482535000000</v>
      </c>
      <c r="G88" s="79"/>
    </row>
    <row r="89" spans="1:6" ht="15.75">
      <c r="A89" s="367" t="s">
        <v>713</v>
      </c>
      <c r="B89" s="368" t="s">
        <v>287</v>
      </c>
      <c r="C89" s="327">
        <v>412</v>
      </c>
      <c r="D89" s="327"/>
      <c r="E89" s="361"/>
      <c r="F89" s="361"/>
    </row>
    <row r="90" spans="1:6" ht="15.75">
      <c r="A90" s="367" t="s">
        <v>713</v>
      </c>
      <c r="B90" s="368" t="s">
        <v>729</v>
      </c>
      <c r="C90" s="327">
        <v>413</v>
      </c>
      <c r="D90" s="327"/>
      <c r="E90" s="361"/>
      <c r="F90" s="361"/>
    </row>
    <row r="91" spans="1:6" ht="15.75">
      <c r="A91" s="367" t="s">
        <v>713</v>
      </c>
      <c r="B91" s="368" t="s">
        <v>730</v>
      </c>
      <c r="C91" s="327">
        <v>414</v>
      </c>
      <c r="D91" s="327"/>
      <c r="E91" s="361">
        <f>+CDKT!D93</f>
        <v>54564720</v>
      </c>
      <c r="F91" s="361">
        <f>+CDKT!E93</f>
        <v>54564720</v>
      </c>
    </row>
    <row r="92" spans="1:6" ht="15.75">
      <c r="A92" s="367" t="s">
        <v>713</v>
      </c>
      <c r="B92" s="368" t="s">
        <v>290</v>
      </c>
      <c r="C92" s="327">
        <v>415</v>
      </c>
      <c r="D92" s="327"/>
      <c r="E92" s="361"/>
      <c r="F92" s="361"/>
    </row>
    <row r="93" spans="1:6" ht="15.75">
      <c r="A93" s="367" t="s">
        <v>713</v>
      </c>
      <c r="B93" s="368" t="s">
        <v>291</v>
      </c>
      <c r="C93" s="327">
        <v>416</v>
      </c>
      <c r="D93" s="340"/>
      <c r="E93" s="361">
        <f>+CDKT!D95</f>
        <v>9455233362</v>
      </c>
      <c r="F93" s="361"/>
    </row>
    <row r="94" spans="1:6" ht="15.75">
      <c r="A94" s="367" t="s">
        <v>713</v>
      </c>
      <c r="B94" s="368" t="s">
        <v>731</v>
      </c>
      <c r="C94" s="327">
        <v>417</v>
      </c>
      <c r="D94" s="340"/>
      <c r="E94" s="361">
        <f>+CDKT!D96</f>
        <v>5212762477</v>
      </c>
      <c r="F94" s="361">
        <f>+CDKT!E96</f>
        <v>5212762477</v>
      </c>
    </row>
    <row r="95" spans="1:6" ht="15.75">
      <c r="A95" s="367" t="s">
        <v>713</v>
      </c>
      <c r="B95" s="368" t="s">
        <v>293</v>
      </c>
      <c r="C95" s="327">
        <v>418</v>
      </c>
      <c r="D95" s="340"/>
      <c r="E95" s="361"/>
      <c r="F95" s="361"/>
    </row>
    <row r="96" spans="1:6" ht="15.75">
      <c r="A96" s="367" t="s">
        <v>713</v>
      </c>
      <c r="B96" s="368" t="s">
        <v>288</v>
      </c>
      <c r="C96" s="327">
        <v>419</v>
      </c>
      <c r="D96" s="340"/>
      <c r="E96" s="361">
        <f>+CDKT!D98</f>
        <v>0</v>
      </c>
      <c r="F96" s="361">
        <f>+CDKT!E98</f>
        <v>2606381238</v>
      </c>
    </row>
    <row r="97" spans="1:6" ht="15.75">
      <c r="A97" s="367" t="s">
        <v>713</v>
      </c>
      <c r="B97" s="368" t="s">
        <v>732</v>
      </c>
      <c r="C97" s="327">
        <v>420</v>
      </c>
      <c r="D97" s="340"/>
      <c r="E97" s="361">
        <f>+CDKT!D99</f>
        <v>92280654420</v>
      </c>
      <c r="F97" s="361">
        <f>+CDKT!E99</f>
        <v>41702099812</v>
      </c>
    </row>
    <row r="98" spans="1:6" ht="15.75">
      <c r="A98" s="367" t="s">
        <v>713</v>
      </c>
      <c r="B98" s="368" t="s">
        <v>733</v>
      </c>
      <c r="C98" s="327">
        <v>421</v>
      </c>
      <c r="D98" s="340"/>
      <c r="E98" s="361"/>
      <c r="F98" s="361"/>
    </row>
    <row r="99" spans="1:6" s="362" customFormat="1" ht="15.75">
      <c r="A99" s="359">
        <v>2</v>
      </c>
      <c r="B99" s="360" t="s">
        <v>734</v>
      </c>
      <c r="C99" s="327">
        <v>430</v>
      </c>
      <c r="D99" s="327"/>
      <c r="E99" s="361">
        <f>+CDKT!D101</f>
        <v>6233033309</v>
      </c>
      <c r="F99" s="361">
        <f>+CDKT!E101</f>
        <v>9037915702</v>
      </c>
    </row>
    <row r="100" spans="1:6" ht="15.75">
      <c r="A100" s="367" t="s">
        <v>713</v>
      </c>
      <c r="B100" s="368" t="s">
        <v>735</v>
      </c>
      <c r="C100" s="327">
        <v>431</v>
      </c>
      <c r="D100" s="327"/>
      <c r="E100" s="361">
        <f>+E99</f>
        <v>6233033309</v>
      </c>
      <c r="F100" s="361">
        <f>+F99</f>
        <v>9037915702</v>
      </c>
    </row>
    <row r="101" spans="1:6" ht="15.75">
      <c r="A101" s="367" t="s">
        <v>713</v>
      </c>
      <c r="B101" s="368" t="s">
        <v>736</v>
      </c>
      <c r="C101" s="327">
        <v>432</v>
      </c>
      <c r="D101" s="327" t="s">
        <v>678</v>
      </c>
      <c r="E101" s="361"/>
      <c r="F101" s="361"/>
    </row>
    <row r="102" spans="1:6" ht="15.75">
      <c r="A102" s="367" t="s">
        <v>713</v>
      </c>
      <c r="B102" s="368" t="s">
        <v>737</v>
      </c>
      <c r="C102" s="327">
        <v>433</v>
      </c>
      <c r="D102" s="327"/>
      <c r="E102" s="361"/>
      <c r="F102" s="361"/>
    </row>
    <row r="103" spans="1:6" s="352" customFormat="1" ht="15.75">
      <c r="A103" s="373" t="s">
        <v>738</v>
      </c>
      <c r="B103" s="374" t="s">
        <v>739</v>
      </c>
      <c r="C103" s="334">
        <v>440</v>
      </c>
      <c r="D103" s="334"/>
      <c r="E103" s="375">
        <f>+CDKT!D105</f>
        <v>1372608287199</v>
      </c>
      <c r="F103" s="375">
        <f>+CDKT!E105</f>
        <v>1176913295805</v>
      </c>
    </row>
    <row r="104" spans="2:6" ht="15.75">
      <c r="B104" s="335"/>
      <c r="C104" s="335"/>
      <c r="D104" s="335"/>
      <c r="E104" s="376">
        <f>+E103-E61</f>
        <v>0</v>
      </c>
      <c r="F104" s="376">
        <f>+F103-F61</f>
        <v>0</v>
      </c>
    </row>
    <row r="105" ht="15" hidden="1"/>
    <row r="106" spans="2:6" ht="18" hidden="1">
      <c r="B106" s="504" t="s">
        <v>681</v>
      </c>
      <c r="C106" s="504"/>
      <c r="D106" s="504"/>
      <c r="E106" s="504"/>
      <c r="F106" s="504"/>
    </row>
    <row r="107" spans="2:6" ht="18" hidden="1">
      <c r="B107" s="341"/>
      <c r="C107" s="341"/>
      <c r="D107" s="341"/>
      <c r="E107" s="341"/>
      <c r="F107" s="342"/>
    </row>
    <row r="108" spans="2:6" ht="15" hidden="1">
      <c r="B108" s="505" t="s">
        <v>682</v>
      </c>
      <c r="C108" s="507" t="s">
        <v>570</v>
      </c>
      <c r="D108" s="507" t="s">
        <v>571</v>
      </c>
      <c r="E108" s="507" t="s">
        <v>69</v>
      </c>
      <c r="F108" s="507" t="s">
        <v>196</v>
      </c>
    </row>
    <row r="109" spans="2:6" ht="15" hidden="1">
      <c r="B109" s="506"/>
      <c r="C109" s="507"/>
      <c r="D109" s="507"/>
      <c r="E109" s="507"/>
      <c r="F109" s="507"/>
    </row>
    <row r="110" spans="2:6" ht="15" hidden="1">
      <c r="B110" s="343" t="s">
        <v>683</v>
      </c>
      <c r="C110" s="343"/>
      <c r="D110" s="343"/>
      <c r="E110" s="377"/>
      <c r="F110" s="378">
        <v>0</v>
      </c>
    </row>
    <row r="111" spans="2:6" ht="15" hidden="1">
      <c r="B111" s="344" t="s">
        <v>684</v>
      </c>
      <c r="C111" s="344"/>
      <c r="D111" s="344"/>
      <c r="E111" s="379"/>
      <c r="F111" s="378">
        <v>0</v>
      </c>
    </row>
    <row r="112" spans="2:6" ht="15" hidden="1">
      <c r="B112" s="344" t="s">
        <v>685</v>
      </c>
      <c r="C112" s="344"/>
      <c r="D112" s="344"/>
      <c r="E112" s="379"/>
      <c r="F112" s="378">
        <v>0</v>
      </c>
    </row>
    <row r="113" spans="2:6" ht="15" hidden="1">
      <c r="B113" s="344" t="s">
        <v>686</v>
      </c>
      <c r="C113" s="344"/>
      <c r="D113" s="344"/>
      <c r="E113" s="379"/>
      <c r="F113" s="378">
        <v>0</v>
      </c>
    </row>
    <row r="114" spans="2:6" ht="15" hidden="1">
      <c r="B114" s="344" t="s">
        <v>687</v>
      </c>
      <c r="C114" s="344"/>
      <c r="D114" s="344"/>
      <c r="E114" s="379"/>
      <c r="F114" s="378">
        <v>0</v>
      </c>
    </row>
    <row r="115" spans="2:6" ht="15.75" hidden="1">
      <c r="B115" s="344" t="s">
        <v>688</v>
      </c>
      <c r="C115" s="344"/>
      <c r="D115" s="344"/>
      <c r="E115" s="380">
        <v>36172.79</v>
      </c>
      <c r="F115" s="381">
        <v>45683</v>
      </c>
    </row>
    <row r="116" spans="2:6" ht="15.75" hidden="1">
      <c r="B116" s="344" t="s">
        <v>689</v>
      </c>
      <c r="C116" s="344"/>
      <c r="D116" s="344"/>
      <c r="E116" s="380">
        <v>6.57</v>
      </c>
      <c r="F116" s="381">
        <v>7</v>
      </c>
    </row>
    <row r="117" spans="2:6" ht="15.75" hidden="1">
      <c r="B117" s="344" t="s">
        <v>690</v>
      </c>
      <c r="C117" s="344"/>
      <c r="D117" s="344"/>
      <c r="E117" s="380">
        <v>0</v>
      </c>
      <c r="F117" s="381">
        <v>0</v>
      </c>
    </row>
    <row r="118" spans="2:6" ht="15.75" hidden="1">
      <c r="B118" s="344" t="s">
        <v>691</v>
      </c>
      <c r="C118" s="344"/>
      <c r="D118" s="344"/>
      <c r="E118" s="380">
        <v>161</v>
      </c>
      <c r="F118" s="381">
        <v>161</v>
      </c>
    </row>
    <row r="119" spans="2:6" ht="15" hidden="1">
      <c r="B119" s="345" t="s">
        <v>692</v>
      </c>
      <c r="C119" s="345"/>
      <c r="D119" s="345"/>
      <c r="E119" s="382"/>
      <c r="F119" s="383">
        <v>0</v>
      </c>
    </row>
    <row r="120" spans="2:6" ht="15" hidden="1">
      <c r="B120" s="346" t="s">
        <v>693</v>
      </c>
      <c r="C120" s="346"/>
      <c r="D120" s="346"/>
      <c r="E120" s="384"/>
      <c r="F120" s="384"/>
    </row>
    <row r="121" spans="5:6" ht="15" hidden="1">
      <c r="E121" s="385"/>
      <c r="F121" s="385"/>
    </row>
    <row r="122" spans="1:6" s="352" customFormat="1" ht="16.5">
      <c r="A122" s="386" t="s">
        <v>740</v>
      </c>
      <c r="B122" s="386" t="s">
        <v>741</v>
      </c>
      <c r="E122" s="387"/>
      <c r="F122" s="387"/>
    </row>
    <row r="123" spans="1:8" ht="15.75" customHeight="1">
      <c r="A123" s="388" t="s">
        <v>701</v>
      </c>
      <c r="B123" s="389" t="s">
        <v>742</v>
      </c>
      <c r="C123" s="390" t="s">
        <v>527</v>
      </c>
      <c r="D123" s="390" t="s">
        <v>528</v>
      </c>
      <c r="E123" s="389" t="s">
        <v>743</v>
      </c>
      <c r="F123" s="389" t="s">
        <v>744</v>
      </c>
      <c r="H123" t="s">
        <v>772</v>
      </c>
    </row>
    <row r="124" spans="1:8" ht="17.25">
      <c r="A124" s="391">
        <v>1</v>
      </c>
      <c r="B124" s="392" t="s">
        <v>745</v>
      </c>
      <c r="C124" s="393">
        <v>1</v>
      </c>
      <c r="D124" s="394" t="s">
        <v>532</v>
      </c>
      <c r="E124" s="395">
        <f>+'[8]KQKD_KN'!D5</f>
        <v>1405447673449</v>
      </c>
      <c r="F124" s="395">
        <f>+E124</f>
        <v>1405447673449</v>
      </c>
      <c r="H124" s="413">
        <f>F124</f>
        <v>1405447673449</v>
      </c>
    </row>
    <row r="125" spans="1:8" ht="17.25">
      <c r="A125" s="396">
        <v>2</v>
      </c>
      <c r="B125" s="397" t="s">
        <v>746</v>
      </c>
      <c r="C125" s="398">
        <v>2</v>
      </c>
      <c r="D125" s="399"/>
      <c r="E125" s="400">
        <f>+'[8]KQKD_KN'!$D$6</f>
        <v>20400338677</v>
      </c>
      <c r="F125" s="395">
        <f aca="true" t="shared" si="0" ref="F125:F140">+E125</f>
        <v>20400338677</v>
      </c>
      <c r="H125" s="413">
        <f aca="true" t="shared" si="1" ref="H125:H139">F125</f>
        <v>20400338677</v>
      </c>
    </row>
    <row r="126" spans="1:8" ht="17.25">
      <c r="A126" s="396">
        <f>A125+1</f>
        <v>3</v>
      </c>
      <c r="B126" s="397" t="s">
        <v>747</v>
      </c>
      <c r="C126" s="398">
        <v>10</v>
      </c>
      <c r="D126" s="399"/>
      <c r="E126" s="400">
        <f>+E124-E125</f>
        <v>1385047334772</v>
      </c>
      <c r="F126" s="395">
        <f t="shared" si="0"/>
        <v>1385047334772</v>
      </c>
      <c r="H126" s="413">
        <f>H124-H125</f>
        <v>1385047334772</v>
      </c>
    </row>
    <row r="127" spans="1:8" ht="17.25">
      <c r="A127" s="396">
        <f aca="true" t="shared" si="2" ref="A127:A141">A126+1</f>
        <v>4</v>
      </c>
      <c r="B127" s="397" t="s">
        <v>748</v>
      </c>
      <c r="C127" s="398">
        <v>11</v>
      </c>
      <c r="D127" s="399" t="s">
        <v>540</v>
      </c>
      <c r="E127" s="400">
        <f>+'[8]KQKD_KN'!$D$12</f>
        <v>1258759806769</v>
      </c>
      <c r="F127" s="395">
        <f t="shared" si="0"/>
        <v>1258759806769</v>
      </c>
      <c r="H127" s="413">
        <f t="shared" si="1"/>
        <v>1258759806769</v>
      </c>
    </row>
    <row r="128" spans="1:8" ht="17.25">
      <c r="A128" s="396">
        <f t="shared" si="2"/>
        <v>5</v>
      </c>
      <c r="B128" s="397" t="s">
        <v>749</v>
      </c>
      <c r="C128" s="398">
        <v>20</v>
      </c>
      <c r="D128" s="399"/>
      <c r="E128" s="400">
        <f>+E126-E127</f>
        <v>126287528003</v>
      </c>
      <c r="F128" s="395">
        <f t="shared" si="0"/>
        <v>126287528003</v>
      </c>
      <c r="H128" s="413">
        <f>H126-H127</f>
        <v>126287528003</v>
      </c>
    </row>
    <row r="129" spans="1:8" ht="17.25">
      <c r="A129" s="396">
        <f t="shared" si="2"/>
        <v>6</v>
      </c>
      <c r="B129" s="397" t="s">
        <v>750</v>
      </c>
      <c r="C129" s="398">
        <v>21</v>
      </c>
      <c r="D129" s="399" t="s">
        <v>543</v>
      </c>
      <c r="E129" s="400">
        <f>+'[8]KQKD_KN'!$D$14</f>
        <v>19980189538</v>
      </c>
      <c r="F129" s="395">
        <f t="shared" si="0"/>
        <v>19980189538</v>
      </c>
      <c r="H129" s="413">
        <f t="shared" si="1"/>
        <v>19980189538</v>
      </c>
    </row>
    <row r="130" spans="1:8" ht="17.25">
      <c r="A130" s="396">
        <f t="shared" si="2"/>
        <v>7</v>
      </c>
      <c r="B130" s="397" t="s">
        <v>751</v>
      </c>
      <c r="C130" s="398">
        <v>22</v>
      </c>
      <c r="D130" s="399" t="s">
        <v>546</v>
      </c>
      <c r="E130" s="400">
        <f>+'[8]KQKD_KN'!$D$16</f>
        <v>28994383239</v>
      </c>
      <c r="F130" s="395">
        <f t="shared" si="0"/>
        <v>28994383239</v>
      </c>
      <c r="H130" s="413">
        <f t="shared" si="1"/>
        <v>28994383239</v>
      </c>
    </row>
    <row r="131" spans="1:8" ht="17.25">
      <c r="A131" s="396">
        <f t="shared" si="2"/>
        <v>8</v>
      </c>
      <c r="B131" s="397" t="s">
        <v>752</v>
      </c>
      <c r="C131" s="398">
        <v>24</v>
      </c>
      <c r="D131" s="398"/>
      <c r="E131" s="400">
        <f>+'[8]KQKD_KN'!$D$18</f>
        <v>66276894987</v>
      </c>
      <c r="F131" s="395">
        <f t="shared" si="0"/>
        <v>66276894987</v>
      </c>
      <c r="H131" s="413">
        <f t="shared" si="1"/>
        <v>66276894987</v>
      </c>
    </row>
    <row r="132" spans="1:8" ht="17.25">
      <c r="A132" s="396">
        <f t="shared" si="2"/>
        <v>9</v>
      </c>
      <c r="B132" s="397" t="s">
        <v>753</v>
      </c>
      <c r="C132" s="398">
        <v>25</v>
      </c>
      <c r="D132" s="398"/>
      <c r="E132" s="401">
        <f>+'[8]KQKD_KN'!$D$19</f>
        <v>515238535</v>
      </c>
      <c r="F132" s="395">
        <f t="shared" si="0"/>
        <v>515238535</v>
      </c>
      <c r="H132" s="413">
        <f t="shared" si="1"/>
        <v>515238535</v>
      </c>
    </row>
    <row r="133" spans="1:8" ht="17.25">
      <c r="A133" s="396">
        <f t="shared" si="2"/>
        <v>10</v>
      </c>
      <c r="B133" s="397" t="s">
        <v>754</v>
      </c>
      <c r="C133" s="398">
        <v>30</v>
      </c>
      <c r="D133" s="398"/>
      <c r="E133" s="400">
        <f>+E128+E129-E130-E131-E132</f>
        <v>50481200780</v>
      </c>
      <c r="F133" s="395">
        <f t="shared" si="0"/>
        <v>50481200780</v>
      </c>
      <c r="H133" s="413">
        <f>H128+H129-H130-H131-H132</f>
        <v>50481200780</v>
      </c>
    </row>
    <row r="134" spans="1:8" ht="17.25">
      <c r="A134" s="396">
        <f t="shared" si="2"/>
        <v>11</v>
      </c>
      <c r="B134" s="402" t="s">
        <v>755</v>
      </c>
      <c r="C134" s="398">
        <v>31</v>
      </c>
      <c r="D134" s="398"/>
      <c r="E134" s="400">
        <f>+'[8]KQKD_KN'!$D$21</f>
        <v>97353828</v>
      </c>
      <c r="F134" s="395">
        <f t="shared" si="0"/>
        <v>97353828</v>
      </c>
      <c r="H134" s="413">
        <f t="shared" si="1"/>
        <v>97353828</v>
      </c>
    </row>
    <row r="135" spans="1:8" ht="17.25">
      <c r="A135" s="396">
        <f t="shared" si="2"/>
        <v>12</v>
      </c>
      <c r="B135" s="402" t="s">
        <v>756</v>
      </c>
      <c r="C135" s="398">
        <v>32</v>
      </c>
      <c r="D135" s="398"/>
      <c r="E135" s="400"/>
      <c r="F135" s="395">
        <f t="shared" si="0"/>
        <v>0</v>
      </c>
      <c r="H135" s="413">
        <f t="shared" si="1"/>
        <v>0</v>
      </c>
    </row>
    <row r="136" spans="1:8" ht="17.25">
      <c r="A136" s="396">
        <f t="shared" si="2"/>
        <v>13</v>
      </c>
      <c r="B136" s="397" t="s">
        <v>757</v>
      </c>
      <c r="C136" s="398">
        <v>40</v>
      </c>
      <c r="D136" s="398"/>
      <c r="E136" s="400">
        <f>+E134-E135</f>
        <v>97353828</v>
      </c>
      <c r="F136" s="395">
        <f t="shared" si="0"/>
        <v>97353828</v>
      </c>
      <c r="H136" s="413">
        <f>H134-H135</f>
        <v>97353828</v>
      </c>
    </row>
    <row r="137" spans="1:8" ht="17.25">
      <c r="A137" s="396">
        <f t="shared" si="2"/>
        <v>14</v>
      </c>
      <c r="B137" s="397" t="s">
        <v>758</v>
      </c>
      <c r="C137" s="398">
        <v>50</v>
      </c>
      <c r="D137" s="398"/>
      <c r="E137" s="400">
        <f>+E133+E136</f>
        <v>50578554608</v>
      </c>
      <c r="F137" s="395">
        <f t="shared" si="0"/>
        <v>50578554608</v>
      </c>
      <c r="H137" s="413">
        <f>H133+H136</f>
        <v>50578554608</v>
      </c>
    </row>
    <row r="138" spans="1:8" ht="17.25">
      <c r="A138" s="396">
        <f t="shared" si="2"/>
        <v>15</v>
      </c>
      <c r="B138" s="397" t="s">
        <v>759</v>
      </c>
      <c r="C138" s="398">
        <v>51</v>
      </c>
      <c r="D138" s="399" t="s">
        <v>556</v>
      </c>
      <c r="E138" s="400"/>
      <c r="F138" s="395">
        <f t="shared" si="0"/>
        <v>0</v>
      </c>
      <c r="H138" s="413">
        <f t="shared" si="1"/>
        <v>0</v>
      </c>
    </row>
    <row r="139" spans="1:8" ht="17.25">
      <c r="A139" s="396">
        <f t="shared" si="2"/>
        <v>16</v>
      </c>
      <c r="B139" s="397" t="s">
        <v>760</v>
      </c>
      <c r="C139" s="398">
        <v>52</v>
      </c>
      <c r="D139" s="399" t="s">
        <v>558</v>
      </c>
      <c r="E139" s="400"/>
      <c r="F139" s="395">
        <f t="shared" si="0"/>
        <v>0</v>
      </c>
      <c r="H139" s="413">
        <f t="shared" si="1"/>
        <v>0</v>
      </c>
    </row>
    <row r="140" spans="1:8" ht="17.25">
      <c r="A140" s="396">
        <f t="shared" si="2"/>
        <v>17</v>
      </c>
      <c r="B140" s="397" t="s">
        <v>761</v>
      </c>
      <c r="C140" s="398">
        <v>60</v>
      </c>
      <c r="D140" s="398"/>
      <c r="E140" s="400">
        <f>+E137</f>
        <v>50578554608</v>
      </c>
      <c r="F140" s="395">
        <f t="shared" si="0"/>
        <v>50578554608</v>
      </c>
      <c r="H140" s="413">
        <f>H137-H138-H139</f>
        <v>50578554608</v>
      </c>
    </row>
    <row r="141" spans="1:6" ht="17.25">
      <c r="A141" s="403">
        <f t="shared" si="2"/>
        <v>18</v>
      </c>
      <c r="B141" s="404" t="s">
        <v>762</v>
      </c>
      <c r="C141" s="405"/>
      <c r="D141" s="405"/>
      <c r="E141" s="406">
        <f>+E140/48253500</f>
        <v>1048.1841650450226</v>
      </c>
      <c r="F141" s="406">
        <f>+F140/E88*10000</f>
        <v>1048.1841650450226</v>
      </c>
    </row>
    <row r="142" spans="1:7" ht="17.25">
      <c r="A142" s="407"/>
      <c r="B142" s="407"/>
      <c r="C142" s="407"/>
      <c r="D142" s="407"/>
      <c r="E142" s="407"/>
      <c r="F142" s="407"/>
      <c r="G142" s="315"/>
    </row>
    <row r="143" spans="1:7" ht="17.25" hidden="1">
      <c r="A143" s="407" t="s">
        <v>763</v>
      </c>
      <c r="B143" s="408" t="s">
        <v>764</v>
      </c>
      <c r="C143" s="407"/>
      <c r="D143" s="407"/>
      <c r="E143" s="407"/>
      <c r="F143" s="407"/>
      <c r="G143" s="315"/>
    </row>
    <row r="144" spans="1:7" ht="17.25">
      <c r="A144" s="407"/>
      <c r="B144" s="407"/>
      <c r="C144" s="407"/>
      <c r="D144" s="407"/>
      <c r="E144" s="407"/>
      <c r="F144" s="407"/>
      <c r="G144" s="315"/>
    </row>
    <row r="145" spans="1:7" ht="17.25">
      <c r="A145" s="407"/>
      <c r="B145" s="407"/>
      <c r="C145" s="407"/>
      <c r="D145" s="407"/>
      <c r="E145" s="409" t="s">
        <v>796</v>
      </c>
      <c r="F145" s="407"/>
      <c r="G145" s="315"/>
    </row>
    <row r="146" spans="1:7" ht="17.25">
      <c r="A146" s="407"/>
      <c r="B146" s="407"/>
      <c r="C146" s="407"/>
      <c r="D146" s="407"/>
      <c r="E146" s="285" t="s">
        <v>765</v>
      </c>
      <c r="F146" s="407"/>
      <c r="G146" s="315"/>
    </row>
    <row r="147" spans="1:7" ht="17.25">
      <c r="A147" s="407"/>
      <c r="B147" s="407"/>
      <c r="C147" s="407"/>
      <c r="D147" s="407"/>
      <c r="E147" s="407"/>
      <c r="F147" s="407"/>
      <c r="G147" s="315"/>
    </row>
    <row r="148" spans="1:7" ht="17.25">
      <c r="A148" s="407"/>
      <c r="B148" s="407"/>
      <c r="C148" s="407"/>
      <c r="D148" s="407"/>
      <c r="E148" s="407"/>
      <c r="F148" s="407"/>
      <c r="G148" s="315"/>
    </row>
    <row r="149" spans="1:7" ht="17.25">
      <c r="A149" s="407"/>
      <c r="B149" s="407"/>
      <c r="C149" s="407"/>
      <c r="D149" s="407"/>
      <c r="E149" s="407"/>
      <c r="F149" s="407"/>
      <c r="G149" s="315"/>
    </row>
    <row r="150" spans="1:7" ht="17.25">
      <c r="A150" s="407"/>
      <c r="B150" s="407"/>
      <c r="C150" s="407"/>
      <c r="D150" s="407"/>
      <c r="E150" s="407"/>
      <c r="F150" s="407"/>
      <c r="G150" s="315"/>
    </row>
    <row r="151" spans="1:7" ht="17.25">
      <c r="A151" s="407"/>
      <c r="B151" s="407"/>
      <c r="C151" s="407"/>
      <c r="D151" s="407"/>
      <c r="E151" s="407"/>
      <c r="F151" s="407"/>
      <c r="G151" s="315"/>
    </row>
    <row r="152" spans="1:7" ht="17.25">
      <c r="A152" s="407"/>
      <c r="B152" s="407"/>
      <c r="C152" s="407"/>
      <c r="D152" s="407"/>
      <c r="E152" s="407"/>
      <c r="F152" s="407"/>
      <c r="G152" s="315"/>
    </row>
  </sheetData>
  <sheetProtection/>
  <mergeCells count="15">
    <mergeCell ref="B106:F106"/>
    <mergeCell ref="B108:B109"/>
    <mergeCell ref="C108:C109"/>
    <mergeCell ref="D108:D109"/>
    <mergeCell ref="E108:E109"/>
    <mergeCell ref="F108:F109"/>
    <mergeCell ref="E2:F2"/>
    <mergeCell ref="B3:F3"/>
    <mergeCell ref="B4:F4"/>
    <mergeCell ref="A6:A7"/>
    <mergeCell ref="B6:B7"/>
    <mergeCell ref="C6:C7"/>
    <mergeCell ref="D6:D7"/>
    <mergeCell ref="E6:E7"/>
    <mergeCell ref="F6:F7"/>
  </mergeCells>
  <printOptions/>
  <pageMargins left="0.64" right="0.32" top="0.45" bottom="0.39" header="0.3" footer="0.17"/>
  <pageSetup horizontalDpi="600" verticalDpi="600" orientation="portrait" paperSize="9" r:id="rId1"/>
  <rowBreaks count="1" manualBreakCount="1">
    <brk id="121"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1">
      <pane xSplit="1" ySplit="3" topLeftCell="E4" activePane="bottomRight" state="frozen"/>
      <selection pane="topLeft" activeCell="J21" sqref="J21"/>
      <selection pane="topRight" activeCell="J21" sqref="J21"/>
      <selection pane="bottomLeft" activeCell="J21" sqref="J21"/>
      <selection pane="bottomRight" activeCell="J21" sqref="J21"/>
    </sheetView>
  </sheetViews>
  <sheetFormatPr defaultColWidth="9.140625" defaultRowHeight="15"/>
  <cols>
    <col min="1" max="1" width="40.140625" style="64" customWidth="1"/>
    <col min="2" max="2" width="16.57421875" style="64" customWidth="1"/>
    <col min="3" max="3" width="17.421875" style="64" customWidth="1"/>
    <col min="4" max="4" width="21.00390625" style="64" customWidth="1"/>
    <col min="5" max="5" width="19.8515625" style="64" customWidth="1"/>
    <col min="6" max="16384" width="9.140625" style="64" customWidth="1"/>
  </cols>
  <sheetData>
    <row r="1" spans="1:4" ht="16.5">
      <c r="A1" s="111" t="s">
        <v>195</v>
      </c>
      <c r="B1" s="66"/>
      <c r="C1" s="66"/>
      <c r="D1" s="66"/>
    </row>
    <row r="2" spans="1:4" ht="16.5">
      <c r="A2" s="65"/>
      <c r="B2" s="66"/>
      <c r="C2" s="66"/>
      <c r="D2" s="66"/>
    </row>
    <row r="3" spans="1:5" ht="33">
      <c r="A3" s="67" t="s">
        <v>121</v>
      </c>
      <c r="B3" s="67" t="s">
        <v>196</v>
      </c>
      <c r="C3" s="67" t="s">
        <v>197</v>
      </c>
      <c r="D3" s="67" t="s">
        <v>198</v>
      </c>
      <c r="E3" s="69" t="s">
        <v>199</v>
      </c>
    </row>
    <row r="4" spans="1:5" ht="16.5">
      <c r="A4" s="112" t="s">
        <v>200</v>
      </c>
      <c r="B4" s="112"/>
      <c r="C4" s="112"/>
      <c r="D4" s="112"/>
      <c r="E4" s="113"/>
    </row>
    <row r="5" spans="1:5" ht="16.5">
      <c r="A5" s="72" t="s">
        <v>201</v>
      </c>
      <c r="B5" s="72"/>
      <c r="C5" s="72"/>
      <c r="D5" s="72"/>
      <c r="E5" s="73"/>
    </row>
    <row r="6" spans="1:5" ht="16.5">
      <c r="A6" s="72" t="s">
        <v>202</v>
      </c>
      <c r="B6" s="72"/>
      <c r="C6" s="72"/>
      <c r="D6" s="72"/>
      <c r="E6" s="73"/>
    </row>
    <row r="7" spans="1:5" ht="16.5">
      <c r="A7" s="72" t="s">
        <v>203</v>
      </c>
      <c r="B7" s="72"/>
      <c r="C7" s="72"/>
      <c r="D7" s="72"/>
      <c r="E7" s="73"/>
    </row>
    <row r="8" spans="1:5" ht="16.5">
      <c r="A8" s="72" t="s">
        <v>204</v>
      </c>
      <c r="B8" s="72"/>
      <c r="C8" s="72"/>
      <c r="D8" s="72"/>
      <c r="E8" s="73"/>
    </row>
    <row r="9" spans="1:5" ht="16.5">
      <c r="A9" s="114" t="s">
        <v>205</v>
      </c>
      <c r="B9" s="74"/>
      <c r="C9" s="74"/>
      <c r="D9" s="74"/>
      <c r="E9" s="75"/>
    </row>
    <row r="10" spans="1:5" ht="16.5">
      <c r="A10" s="72" t="s">
        <v>201</v>
      </c>
      <c r="B10" s="72"/>
      <c r="C10" s="72"/>
      <c r="D10" s="72"/>
      <c r="E10" s="73"/>
    </row>
    <row r="11" spans="1:5" ht="16.5">
      <c r="A11" s="72" t="s">
        <v>202</v>
      </c>
      <c r="B11" s="72"/>
      <c r="C11" s="72"/>
      <c r="D11" s="72"/>
      <c r="E11" s="73"/>
    </row>
    <row r="12" spans="1:5" ht="16.5">
      <c r="A12" s="72" t="s">
        <v>203</v>
      </c>
      <c r="B12" s="72"/>
      <c r="C12" s="72"/>
      <c r="D12" s="72"/>
      <c r="E12" s="73"/>
    </row>
    <row r="13" spans="1:5" ht="16.5">
      <c r="A13" s="72" t="s">
        <v>204</v>
      </c>
      <c r="B13" s="72"/>
      <c r="C13" s="72"/>
      <c r="D13" s="72"/>
      <c r="E13" s="73"/>
    </row>
    <row r="14" spans="1:5" ht="16.5">
      <c r="A14" s="114" t="s">
        <v>206</v>
      </c>
      <c r="B14" s="74"/>
      <c r="C14" s="74"/>
      <c r="D14" s="74"/>
      <c r="E14" s="75"/>
    </row>
    <row r="15" spans="1:5" ht="16.5">
      <c r="A15" s="72" t="s">
        <v>201</v>
      </c>
      <c r="B15" s="72"/>
      <c r="C15" s="72"/>
      <c r="D15" s="72"/>
      <c r="E15" s="73"/>
    </row>
    <row r="16" spans="1:5" ht="16.5">
      <c r="A16" s="72" t="s">
        <v>202</v>
      </c>
      <c r="B16" s="72"/>
      <c r="C16" s="72"/>
      <c r="D16" s="72"/>
      <c r="E16" s="73"/>
    </row>
    <row r="17" spans="1:5" ht="16.5">
      <c r="A17" s="72" t="s">
        <v>203</v>
      </c>
      <c r="B17" s="72"/>
      <c r="C17" s="72"/>
      <c r="D17" s="72"/>
      <c r="E17" s="73"/>
    </row>
    <row r="18" spans="1:5" ht="16.5">
      <c r="A18" s="76" t="s">
        <v>204</v>
      </c>
      <c r="B18" s="76"/>
      <c r="C18" s="76"/>
      <c r="D18" s="76"/>
      <c r="E18" s="77"/>
    </row>
    <row r="19" spans="1:4" ht="16.5">
      <c r="A19" s="65"/>
      <c r="B19" s="66"/>
      <c r="C19" s="66"/>
      <c r="D19" s="66"/>
    </row>
    <row r="20" spans="1:5" ht="21" customHeight="1">
      <c r="A20" s="542" t="s">
        <v>207</v>
      </c>
      <c r="B20" s="542"/>
      <c r="C20" s="542"/>
      <c r="D20" s="542"/>
      <c r="E20" s="542"/>
    </row>
    <row r="21" spans="1:10" ht="16.5">
      <c r="A21" s="65"/>
      <c r="B21" s="66"/>
      <c r="C21" s="66"/>
      <c r="D21" s="66"/>
      <c r="J21" s="453" t="s">
        <v>790</v>
      </c>
    </row>
    <row r="22" spans="1:4" ht="16.5">
      <c r="A22" s="65"/>
      <c r="B22" s="66"/>
      <c r="C22" s="66"/>
      <c r="D22" s="66"/>
    </row>
  </sheetData>
  <sheetProtection/>
  <mergeCells count="1">
    <mergeCell ref="A20:E20"/>
  </mergeCells>
  <printOptions horizontalCentered="1"/>
  <pageMargins left="0.41" right="0.38" top="0.69" bottom="0.29" header="0.67" footer="0.23"/>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dimension ref="A1:C47"/>
  <sheetViews>
    <sheetView zoomScalePageLayoutView="0" workbookViewId="0" topLeftCell="A22">
      <selection activeCell="B36" sqref="B36"/>
    </sheetView>
  </sheetViews>
  <sheetFormatPr defaultColWidth="9.140625" defaultRowHeight="15"/>
  <cols>
    <col min="1" max="1" width="47.00390625" style="0" customWidth="1"/>
    <col min="2" max="3" width="20.421875" style="0" bestFit="1" customWidth="1"/>
  </cols>
  <sheetData>
    <row r="1" spans="1:3" ht="15">
      <c r="A1" s="99"/>
      <c r="B1" s="99"/>
      <c r="C1" s="99"/>
    </row>
    <row r="2" spans="1:3" ht="16.5">
      <c r="A2" s="115" t="s">
        <v>208</v>
      </c>
      <c r="B2" s="116" t="s">
        <v>69</v>
      </c>
      <c r="C2" s="116" t="s">
        <v>196</v>
      </c>
    </row>
    <row r="3" spans="1:3" ht="16.5">
      <c r="A3" s="117" t="s">
        <v>209</v>
      </c>
      <c r="B3" s="108">
        <v>0</v>
      </c>
      <c r="C3" s="108">
        <v>0</v>
      </c>
    </row>
    <row r="4" spans="1:3" ht="16.5">
      <c r="A4" s="117" t="s">
        <v>210</v>
      </c>
      <c r="B4" s="108">
        <v>0</v>
      </c>
      <c r="C4" s="108">
        <v>0</v>
      </c>
    </row>
    <row r="5" spans="1:3" ht="16.5">
      <c r="A5" s="117" t="s">
        <v>211</v>
      </c>
      <c r="B5" s="108">
        <v>0</v>
      </c>
      <c r="C5" s="108">
        <v>0</v>
      </c>
    </row>
    <row r="6" spans="1:3" ht="16.5">
      <c r="A6" s="117" t="s">
        <v>212</v>
      </c>
      <c r="B6" s="108">
        <v>0</v>
      </c>
      <c r="C6" s="108">
        <v>0</v>
      </c>
    </row>
    <row r="7" spans="1:3" ht="16.5">
      <c r="A7" s="117" t="s">
        <v>213</v>
      </c>
      <c r="B7" s="108">
        <v>0</v>
      </c>
      <c r="C7" s="108">
        <v>0</v>
      </c>
    </row>
    <row r="8" spans="1:3" ht="16.5">
      <c r="A8" s="118" t="s">
        <v>88</v>
      </c>
      <c r="B8" s="118">
        <v>0</v>
      </c>
      <c r="C8" s="118">
        <v>0</v>
      </c>
    </row>
    <row r="9" spans="1:3" ht="16.5">
      <c r="A9" s="115" t="s">
        <v>214</v>
      </c>
      <c r="B9" s="116" t="s">
        <v>69</v>
      </c>
      <c r="C9" s="116" t="s">
        <v>196</v>
      </c>
    </row>
    <row r="10" spans="1:3" ht="16.5">
      <c r="A10" s="117" t="s">
        <v>215</v>
      </c>
      <c r="B10" s="108">
        <v>0</v>
      </c>
      <c r="C10" s="108">
        <v>0</v>
      </c>
    </row>
    <row r="11" spans="1:3" ht="16.5">
      <c r="A11" s="117" t="s">
        <v>216</v>
      </c>
      <c r="B11" s="108">
        <v>0</v>
      </c>
      <c r="C11" s="108">
        <v>0</v>
      </c>
    </row>
    <row r="12" spans="1:3" ht="16.5">
      <c r="A12" s="117" t="s">
        <v>217</v>
      </c>
      <c r="B12" s="108">
        <v>0</v>
      </c>
      <c r="C12" s="108">
        <v>0</v>
      </c>
    </row>
    <row r="13" spans="1:3" ht="16.5">
      <c r="A13" s="117" t="s">
        <v>218</v>
      </c>
      <c r="B13" s="108">
        <v>4001205986</v>
      </c>
      <c r="C13" s="108">
        <v>3749212779</v>
      </c>
    </row>
    <row r="14" spans="1:3" ht="16.5">
      <c r="A14" s="118" t="s">
        <v>219</v>
      </c>
      <c r="B14" s="118">
        <v>4001205986</v>
      </c>
      <c r="C14" s="118">
        <v>3749212779</v>
      </c>
    </row>
    <row r="15" spans="1:3" ht="16.5">
      <c r="A15" s="119" t="s">
        <v>220</v>
      </c>
      <c r="B15" s="116" t="s">
        <v>69</v>
      </c>
      <c r="C15" s="116" t="s">
        <v>196</v>
      </c>
    </row>
    <row r="16" spans="1:3" ht="16.5">
      <c r="A16" s="120" t="s">
        <v>221</v>
      </c>
      <c r="B16" s="108">
        <v>395336894505</v>
      </c>
      <c r="C16" s="108">
        <f>+'[12]Cuoiky'!$Q$69</f>
        <v>391378294769</v>
      </c>
    </row>
    <row r="17" spans="1:3" ht="16.5">
      <c r="A17" s="120" t="s">
        <v>222</v>
      </c>
      <c r="B17" s="108">
        <v>0</v>
      </c>
      <c r="C17" s="108">
        <v>0</v>
      </c>
    </row>
    <row r="18" spans="1:3" ht="16.5">
      <c r="A18" s="118" t="s">
        <v>88</v>
      </c>
      <c r="B18" s="118">
        <v>395336894505</v>
      </c>
      <c r="C18" s="118">
        <v>0</v>
      </c>
    </row>
    <row r="19" spans="1:3" ht="16.5">
      <c r="A19" s="119" t="s">
        <v>223</v>
      </c>
      <c r="B19" s="116" t="s">
        <v>69</v>
      </c>
      <c r="C19" s="116" t="s">
        <v>196</v>
      </c>
    </row>
    <row r="20" spans="1:3" ht="16.5">
      <c r="A20" s="121" t="s">
        <v>224</v>
      </c>
      <c r="B20" s="108">
        <v>23248823454</v>
      </c>
      <c r="C20" s="108">
        <v>15919004713</v>
      </c>
    </row>
    <row r="21" spans="1:3" ht="16.5">
      <c r="A21" s="121" t="s">
        <v>225</v>
      </c>
      <c r="B21" s="108">
        <v>17486434</v>
      </c>
      <c r="C21" s="108">
        <v>51193444</v>
      </c>
    </row>
    <row r="22" spans="1:3" ht="16.5">
      <c r="A22" s="121" t="s">
        <v>226</v>
      </c>
      <c r="B22" s="108">
        <v>10637026345</v>
      </c>
      <c r="C22" s="108">
        <v>12058523508</v>
      </c>
    </row>
    <row r="23" spans="1:3" ht="16.5">
      <c r="A23" s="121" t="s">
        <v>227</v>
      </c>
      <c r="B23" s="108">
        <v>144764557</v>
      </c>
      <c r="C23" s="108">
        <v>144764557</v>
      </c>
    </row>
    <row r="24" spans="1:3" ht="16.5">
      <c r="A24" s="121" t="s">
        <v>228</v>
      </c>
      <c r="B24" s="108">
        <v>0</v>
      </c>
      <c r="C24" s="108">
        <v>0</v>
      </c>
    </row>
    <row r="25" spans="1:3" ht="16.5">
      <c r="A25" s="121" t="s">
        <v>229</v>
      </c>
      <c r="B25" s="108">
        <v>0</v>
      </c>
      <c r="C25" s="108">
        <v>0</v>
      </c>
    </row>
    <row r="26" spans="1:3" ht="16.5">
      <c r="A26" s="121" t="s">
        <v>230</v>
      </c>
      <c r="B26" s="108">
        <v>0</v>
      </c>
      <c r="C26" s="108">
        <v>0</v>
      </c>
    </row>
    <row r="27" spans="1:3" ht="16.5">
      <c r="A27" s="121" t="s">
        <v>231</v>
      </c>
      <c r="B27" s="108">
        <v>308284837</v>
      </c>
      <c r="C27" s="108">
        <v>359417470</v>
      </c>
    </row>
    <row r="28" spans="1:3" ht="16.5">
      <c r="A28" s="118" t="s">
        <v>88</v>
      </c>
      <c r="B28" s="119">
        <f>SUM(B20:B27)</f>
        <v>34356385627</v>
      </c>
      <c r="C28" s="119">
        <f>SUM(C20:C27)</f>
        <v>28532903692</v>
      </c>
    </row>
    <row r="29" spans="1:3" ht="16.5">
      <c r="A29" s="122"/>
      <c r="B29" s="123"/>
      <c r="C29" s="124"/>
    </row>
    <row r="30" spans="1:3" ht="16.5">
      <c r="A30" s="119" t="s">
        <v>232</v>
      </c>
      <c r="B30" s="116" t="s">
        <v>69</v>
      </c>
      <c r="C30" s="116" t="s">
        <v>196</v>
      </c>
    </row>
    <row r="31" spans="1:3" ht="33">
      <c r="A31" s="125" t="s">
        <v>233</v>
      </c>
      <c r="B31" s="108">
        <v>0</v>
      </c>
      <c r="C31" s="108">
        <v>0</v>
      </c>
    </row>
    <row r="32" spans="1:3" ht="16.5">
      <c r="A32" s="125" t="s">
        <v>234</v>
      </c>
      <c r="B32" s="108">
        <v>0</v>
      </c>
      <c r="C32" s="108">
        <v>0</v>
      </c>
    </row>
    <row r="33" spans="1:3" ht="16.5">
      <c r="A33" s="125" t="s">
        <v>235</v>
      </c>
      <c r="B33" s="108">
        <v>0</v>
      </c>
      <c r="C33" s="108">
        <v>0</v>
      </c>
    </row>
    <row r="34" spans="1:3" ht="16.5">
      <c r="A34" s="125" t="s">
        <v>236</v>
      </c>
      <c r="B34" s="108">
        <v>6481292370</v>
      </c>
      <c r="C34" s="108">
        <v>5215409434</v>
      </c>
    </row>
    <row r="35" spans="1:3" ht="16.5">
      <c r="A35" s="118" t="s">
        <v>88</v>
      </c>
      <c r="B35" s="119">
        <f>B34</f>
        <v>6481292370</v>
      </c>
      <c r="C35" s="119">
        <v>5215409434</v>
      </c>
    </row>
    <row r="36" spans="1:3" ht="16.5">
      <c r="A36" s="122"/>
      <c r="B36" s="123"/>
      <c r="C36" s="124"/>
    </row>
    <row r="37" spans="1:3" ht="16.5">
      <c r="A37" s="126" t="s">
        <v>237</v>
      </c>
      <c r="B37" s="116" t="s">
        <v>69</v>
      </c>
      <c r="C37" s="116" t="s">
        <v>196</v>
      </c>
    </row>
    <row r="38" spans="1:3" ht="16.5">
      <c r="A38" s="120" t="s">
        <v>238</v>
      </c>
      <c r="B38" s="108">
        <v>0</v>
      </c>
      <c r="C38" s="108">
        <v>0</v>
      </c>
    </row>
    <row r="39" spans="1:3" ht="16.5">
      <c r="A39" s="121" t="s">
        <v>239</v>
      </c>
      <c r="B39" s="108">
        <v>19650853</v>
      </c>
      <c r="C39" s="108">
        <v>42786414</v>
      </c>
    </row>
    <row r="40" spans="1:3" ht="16.5">
      <c r="A40" s="121" t="s">
        <v>240</v>
      </c>
      <c r="B40" s="108">
        <v>225909972</v>
      </c>
      <c r="C40" s="108">
        <v>130096010</v>
      </c>
    </row>
    <row r="41" spans="1:3" ht="16.5">
      <c r="A41" s="121" t="s">
        <v>241</v>
      </c>
      <c r="B41" s="108">
        <v>357002869</v>
      </c>
      <c r="C41" s="108">
        <v>313450012</v>
      </c>
    </row>
    <row r="42" spans="1:3" ht="16.5">
      <c r="A42" s="121" t="s">
        <v>242</v>
      </c>
      <c r="B42" s="108">
        <v>685787132</v>
      </c>
      <c r="C42" s="108">
        <v>0</v>
      </c>
    </row>
    <row r="43" spans="1:3" ht="16.5">
      <c r="A43" s="121" t="s">
        <v>243</v>
      </c>
      <c r="B43" s="108">
        <v>0</v>
      </c>
      <c r="C43" s="108">
        <v>0</v>
      </c>
    </row>
    <row r="44" spans="1:3" ht="16.5">
      <c r="A44" s="121" t="s">
        <v>244</v>
      </c>
      <c r="B44" s="108">
        <v>162199926</v>
      </c>
      <c r="C44" s="108">
        <v>0</v>
      </c>
    </row>
    <row r="45" spans="1:3" ht="16.5">
      <c r="A45" s="121" t="s">
        <v>245</v>
      </c>
      <c r="B45" s="108">
        <v>66756482892</v>
      </c>
      <c r="C45" s="108">
        <v>14210168739</v>
      </c>
    </row>
    <row r="46" spans="1:3" ht="16.5">
      <c r="A46" s="118" t="s">
        <v>88</v>
      </c>
      <c r="B46" s="119">
        <f>SUM(B38:B45)</f>
        <v>68207033644</v>
      </c>
      <c r="C46" s="119">
        <f>SUM(C38:C45)</f>
        <v>14696501175</v>
      </c>
    </row>
    <row r="47" ht="15">
      <c r="B47" s="454"/>
    </row>
  </sheetData>
  <sheetProtection/>
  <printOptions/>
  <pageMargins left="0.7" right="0.24" top="0.54" bottom="0.42" header="0.3" footer="0.3"/>
  <pageSetup fitToWidth="0"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2:E19"/>
  <sheetViews>
    <sheetView zoomScalePageLayoutView="0" workbookViewId="0" topLeftCell="A1">
      <selection activeCell="B21" sqref="B21"/>
    </sheetView>
  </sheetViews>
  <sheetFormatPr defaultColWidth="9.140625" defaultRowHeight="15"/>
  <cols>
    <col min="1" max="1" width="51.421875" style="64" customWidth="1"/>
    <col min="2" max="2" width="21.57421875" style="99" customWidth="1"/>
    <col min="3" max="3" width="20.7109375" style="99" customWidth="1"/>
    <col min="4" max="4" width="17.8515625" style="64" customWidth="1"/>
    <col min="5" max="5" width="21.57421875" style="64" customWidth="1"/>
    <col min="6" max="16384" width="9.140625" style="64" customWidth="1"/>
  </cols>
  <sheetData>
    <row r="2" spans="1:4" ht="16.5">
      <c r="A2" s="127" t="s">
        <v>246</v>
      </c>
      <c r="B2" s="116" t="s">
        <v>69</v>
      </c>
      <c r="C2" s="116" t="s">
        <v>196</v>
      </c>
      <c r="D2" s="66"/>
    </row>
    <row r="3" spans="1:4" ht="16.5">
      <c r="A3" s="128" t="s">
        <v>247</v>
      </c>
      <c r="B3" s="120"/>
      <c r="C3" s="120"/>
      <c r="D3" s="66"/>
    </row>
    <row r="4" spans="1:4" ht="16.5">
      <c r="A4" s="129" t="s">
        <v>248</v>
      </c>
      <c r="B4" s="121"/>
      <c r="C4" s="121"/>
      <c r="D4" s="66"/>
    </row>
    <row r="5" spans="1:4" ht="16.5">
      <c r="A5" s="130" t="s">
        <v>249</v>
      </c>
      <c r="B5" s="131"/>
      <c r="C5" s="131"/>
      <c r="D5" s="66"/>
    </row>
    <row r="6" spans="1:5" ht="16.5">
      <c r="A6" s="132" t="s">
        <v>250</v>
      </c>
      <c r="B6" s="119">
        <f>SUM(B3:B5)</f>
        <v>0</v>
      </c>
      <c r="C6" s="119">
        <f>SUM(C3:C5)</f>
        <v>0</v>
      </c>
      <c r="D6" s="133"/>
      <c r="E6" s="134"/>
    </row>
    <row r="7" spans="1:4" ht="11.25" customHeight="1">
      <c r="A7" s="135"/>
      <c r="B7" s="123"/>
      <c r="C7" s="123"/>
      <c r="D7" s="66"/>
    </row>
    <row r="8" spans="1:4" ht="16.5">
      <c r="A8" s="136" t="s">
        <v>251</v>
      </c>
      <c r="B8" s="116" t="s">
        <v>69</v>
      </c>
      <c r="C8" s="116" t="s">
        <v>196</v>
      </c>
      <c r="D8" s="66"/>
    </row>
    <row r="9" spans="1:4" ht="16.5">
      <c r="A9" s="137" t="s">
        <v>252</v>
      </c>
      <c r="B9" s="138">
        <f>+B10+B11</f>
        <v>0</v>
      </c>
      <c r="C9" s="138">
        <f>+C10+C11</f>
        <v>0</v>
      </c>
      <c r="D9" s="66"/>
    </row>
    <row r="10" spans="1:4" ht="16.5">
      <c r="A10" s="139" t="s">
        <v>253</v>
      </c>
      <c r="B10" s="121"/>
      <c r="C10" s="121">
        <v>0</v>
      </c>
      <c r="D10" s="66"/>
    </row>
    <row r="11" spans="1:4" ht="16.5">
      <c r="A11" s="139" t="s">
        <v>254</v>
      </c>
      <c r="B11" s="121"/>
      <c r="C11" s="121"/>
      <c r="D11" s="66"/>
    </row>
    <row r="12" spans="1:4" ht="16.5">
      <c r="A12" s="140" t="s">
        <v>255</v>
      </c>
      <c r="B12" s="141">
        <f>+B13+B14+B15</f>
        <v>1404627493</v>
      </c>
      <c r="C12" s="141">
        <f>+C13+C14+C15</f>
        <v>985790975</v>
      </c>
      <c r="D12" s="66"/>
    </row>
    <row r="13" spans="1:4" ht="16.5">
      <c r="A13" s="139" t="s">
        <v>256</v>
      </c>
      <c r="B13" s="121"/>
      <c r="C13" s="121"/>
      <c r="D13" s="66"/>
    </row>
    <row r="14" spans="1:4" ht="16.5">
      <c r="A14" s="139" t="s">
        <v>257</v>
      </c>
      <c r="B14" s="121"/>
      <c r="C14" s="121"/>
      <c r="D14" s="66"/>
    </row>
    <row r="15" spans="1:4" ht="16.5">
      <c r="A15" s="139" t="s">
        <v>258</v>
      </c>
      <c r="B15" s="121">
        <v>1404627493</v>
      </c>
      <c r="C15" s="121">
        <v>985790975</v>
      </c>
      <c r="D15" s="66"/>
    </row>
    <row r="16" spans="1:5" ht="16.5">
      <c r="A16" s="142" t="s">
        <v>88</v>
      </c>
      <c r="B16" s="143">
        <f>+B9+B12</f>
        <v>1404627493</v>
      </c>
      <c r="C16" s="143">
        <f>+C9+C12</f>
        <v>985790975</v>
      </c>
      <c r="D16" s="133"/>
      <c r="E16" s="134"/>
    </row>
    <row r="17" spans="1:4" ht="16.5">
      <c r="A17" s="65"/>
      <c r="B17" s="144"/>
      <c r="C17" s="144"/>
      <c r="D17" s="66"/>
    </row>
    <row r="18" spans="1:4" ht="16.5">
      <c r="A18" s="65" t="s">
        <v>259</v>
      </c>
      <c r="B18" s="144"/>
      <c r="C18" s="144"/>
      <c r="D18" s="66"/>
    </row>
    <row r="19" spans="1:4" ht="16.5">
      <c r="A19" s="65" t="s">
        <v>260</v>
      </c>
      <c r="B19" s="144"/>
      <c r="C19" s="144"/>
      <c r="D19" s="66"/>
    </row>
  </sheetData>
  <sheetProtection/>
  <printOptions/>
  <pageMargins left="0.53" right="0.33" top="0.54" bottom="0.35" header="0.5" footer="0.5"/>
  <pageSetup fitToHeight="1" fitToWidth="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G8"/>
  <sheetViews>
    <sheetView zoomScalePageLayoutView="0" workbookViewId="0" topLeftCell="A1">
      <selection activeCell="J21" sqref="J21"/>
    </sheetView>
  </sheetViews>
  <sheetFormatPr defaultColWidth="9.140625" defaultRowHeight="15"/>
  <cols>
    <col min="1" max="1" width="25.421875" style="64" customWidth="1"/>
    <col min="2" max="2" width="21.57421875" style="64" customWidth="1"/>
    <col min="3" max="3" width="22.28125" style="64" customWidth="1"/>
    <col min="4" max="4" width="16.00390625" style="64" customWidth="1"/>
    <col min="5" max="5" width="21.28125" style="64" customWidth="1"/>
    <col min="6" max="6" width="16.28125" style="64" customWidth="1"/>
    <col min="7" max="7" width="17.7109375" style="64" customWidth="1"/>
    <col min="8" max="16384" width="9.140625" style="64" customWidth="1"/>
  </cols>
  <sheetData>
    <row r="1" spans="1:4" ht="16.5">
      <c r="A1" s="532" t="s">
        <v>261</v>
      </c>
      <c r="B1" s="532"/>
      <c r="C1" s="532"/>
      <c r="D1" s="66"/>
    </row>
    <row r="2" spans="1:4" ht="16.5">
      <c r="A2" s="65"/>
      <c r="B2" s="66"/>
      <c r="C2" s="66"/>
      <c r="D2" s="66"/>
    </row>
    <row r="3" spans="1:7" ht="16.5">
      <c r="A3" s="533" t="s">
        <v>262</v>
      </c>
      <c r="B3" s="535" t="s">
        <v>263</v>
      </c>
      <c r="C3" s="535"/>
      <c r="D3" s="535"/>
      <c r="E3" s="544" t="s">
        <v>264</v>
      </c>
      <c r="F3" s="544"/>
      <c r="G3" s="544"/>
    </row>
    <row r="4" spans="1:7" ht="15.75" customHeight="1">
      <c r="A4" s="543"/>
      <c r="B4" s="535" t="s">
        <v>265</v>
      </c>
      <c r="C4" s="533" t="s">
        <v>266</v>
      </c>
      <c r="D4" s="533" t="s">
        <v>267</v>
      </c>
      <c r="E4" s="533" t="s">
        <v>265</v>
      </c>
      <c r="F4" s="533" t="s">
        <v>268</v>
      </c>
      <c r="G4" s="533" t="s">
        <v>269</v>
      </c>
    </row>
    <row r="5" spans="1:7" ht="18.75" customHeight="1">
      <c r="A5" s="543"/>
      <c r="B5" s="535"/>
      <c r="C5" s="543"/>
      <c r="D5" s="543"/>
      <c r="E5" s="543"/>
      <c r="F5" s="543"/>
      <c r="G5" s="543"/>
    </row>
    <row r="6" spans="1:7" ht="21.75" customHeight="1">
      <c r="A6" s="145" t="s">
        <v>270</v>
      </c>
      <c r="B6" s="145"/>
      <c r="C6" s="145"/>
      <c r="D6" s="145"/>
      <c r="E6" s="146"/>
      <c r="F6" s="146"/>
      <c r="G6" s="146"/>
    </row>
    <row r="7" spans="1:7" ht="21.75" customHeight="1">
      <c r="A7" s="129" t="s">
        <v>271</v>
      </c>
      <c r="B7" s="129"/>
      <c r="C7" s="129"/>
      <c r="D7" s="129"/>
      <c r="E7" s="147"/>
      <c r="F7" s="147"/>
      <c r="G7" s="147"/>
    </row>
    <row r="8" spans="1:7" ht="21.75" customHeight="1">
      <c r="A8" s="148" t="s">
        <v>272</v>
      </c>
      <c r="B8" s="148"/>
      <c r="C8" s="148"/>
      <c r="D8" s="148"/>
      <c r="E8" s="149"/>
      <c r="F8" s="150"/>
      <c r="G8" s="149"/>
    </row>
  </sheetData>
  <sheetProtection/>
  <mergeCells count="10">
    <mergeCell ref="A1:C1"/>
    <mergeCell ref="A3:A5"/>
    <mergeCell ref="B3:D3"/>
    <mergeCell ref="E3:G3"/>
    <mergeCell ref="B4:B5"/>
    <mergeCell ref="C4:C5"/>
    <mergeCell ref="D4:D5"/>
    <mergeCell ref="E4:E5"/>
    <mergeCell ref="F4:F5"/>
    <mergeCell ref="G4:G5"/>
  </mergeCells>
  <printOptions horizontalCentered="1"/>
  <pageMargins left="0.55" right="0.17" top="0.72" bottom="0.36" header="0.64" footer="0.31"/>
  <pageSetup fitToHeight="1" fitToWidth="1" horizontalDpi="600" verticalDpi="600" orientation="landscape"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2:D17"/>
  <sheetViews>
    <sheetView zoomScalePageLayoutView="0" workbookViewId="0" topLeftCell="A1">
      <selection activeCell="J21" sqref="J21"/>
    </sheetView>
  </sheetViews>
  <sheetFormatPr defaultColWidth="9.140625" defaultRowHeight="15"/>
  <cols>
    <col min="1" max="1" width="51.421875" style="64" customWidth="1"/>
    <col min="2" max="2" width="23.00390625" style="99" customWidth="1"/>
    <col min="3" max="3" width="22.00390625" style="99" customWidth="1"/>
    <col min="4" max="16384" width="9.140625" style="64" customWidth="1"/>
  </cols>
  <sheetData>
    <row r="2" spans="1:4" ht="16.5">
      <c r="A2" s="127" t="s">
        <v>273</v>
      </c>
      <c r="B2" s="116" t="s">
        <v>69</v>
      </c>
      <c r="C2" s="116" t="s">
        <v>196</v>
      </c>
      <c r="D2" s="66"/>
    </row>
    <row r="3" spans="1:4" ht="16.5">
      <c r="A3" s="151" t="s">
        <v>274</v>
      </c>
      <c r="B3" s="152"/>
      <c r="C3" s="152"/>
      <c r="D3" s="66"/>
    </row>
    <row r="4" spans="1:4" ht="33">
      <c r="A4" s="153" t="s">
        <v>275</v>
      </c>
      <c r="B4" s="120"/>
      <c r="C4" s="120"/>
      <c r="D4" s="66"/>
    </row>
    <row r="5" spans="1:4" ht="33">
      <c r="A5" s="153" t="s">
        <v>276</v>
      </c>
      <c r="B5" s="121"/>
      <c r="C5" s="121"/>
      <c r="D5" s="66"/>
    </row>
    <row r="6" spans="1:4" ht="33">
      <c r="A6" s="153" t="s">
        <v>277</v>
      </c>
      <c r="B6" s="131"/>
      <c r="C6" s="131"/>
      <c r="D6" s="66"/>
    </row>
    <row r="7" spans="1:4" ht="33">
      <c r="A7" s="153" t="s">
        <v>278</v>
      </c>
      <c r="B7" s="131"/>
      <c r="C7" s="131"/>
      <c r="D7" s="66"/>
    </row>
    <row r="8" spans="1:4" ht="16.5">
      <c r="A8" s="132" t="s">
        <v>250</v>
      </c>
      <c r="B8" s="119">
        <f>SUM(B4:B7)</f>
        <v>0</v>
      </c>
      <c r="C8" s="119">
        <f>SUM(C4:C7)</f>
        <v>0</v>
      </c>
      <c r="D8" s="66"/>
    </row>
    <row r="9" spans="1:4" ht="11.25" customHeight="1">
      <c r="A9" s="135"/>
      <c r="B9" s="123"/>
      <c r="C9" s="123"/>
      <c r="D9" s="66"/>
    </row>
    <row r="10" spans="1:4" ht="16.5">
      <c r="A10" s="136" t="s">
        <v>279</v>
      </c>
      <c r="B10" s="116" t="s">
        <v>69</v>
      </c>
      <c r="C10" s="116" t="s">
        <v>196</v>
      </c>
      <c r="D10" s="66"/>
    </row>
    <row r="11" spans="1:4" ht="33">
      <c r="A11" s="154" t="s">
        <v>280</v>
      </c>
      <c r="B11" s="121"/>
      <c r="C11" s="121"/>
      <c r="D11" s="66"/>
    </row>
    <row r="12" spans="1:4" ht="33">
      <c r="A12" s="154" t="s">
        <v>281</v>
      </c>
      <c r="B12" s="121"/>
      <c r="C12" s="121"/>
      <c r="D12" s="66"/>
    </row>
    <row r="13" spans="1:4" ht="16.5">
      <c r="A13" s="154" t="s">
        <v>282</v>
      </c>
      <c r="B13" s="121"/>
      <c r="C13" s="121"/>
      <c r="D13" s="66"/>
    </row>
    <row r="14" spans="1:4" ht="16.5">
      <c r="A14" s="68" t="s">
        <v>88</v>
      </c>
      <c r="B14" s="119">
        <f>SUM(B11:B13)</f>
        <v>0</v>
      </c>
      <c r="C14" s="119">
        <f>SUM(C11:C13)</f>
        <v>0</v>
      </c>
      <c r="D14" s="66"/>
    </row>
    <row r="15" spans="1:4" ht="16.5">
      <c r="A15" s="65"/>
      <c r="B15" s="144"/>
      <c r="C15" s="144"/>
      <c r="D15" s="66"/>
    </row>
    <row r="16" spans="1:4" ht="16.5">
      <c r="A16" s="65"/>
      <c r="B16" s="144"/>
      <c r="C16" s="144"/>
      <c r="D16" s="66"/>
    </row>
    <row r="17" spans="1:4" ht="16.5">
      <c r="A17" s="65"/>
      <c r="B17" s="144"/>
      <c r="C17" s="144"/>
      <c r="D17" s="66"/>
    </row>
  </sheetData>
  <sheetProtection/>
  <printOptions/>
  <pageMargins left="0.67" right="0.16" top="0.62" bottom="0.33"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K21"/>
  <sheetViews>
    <sheetView showZeros="0" zoomScalePageLayoutView="0" workbookViewId="0" topLeftCell="F1">
      <selection activeCell="K20" sqref="K20"/>
    </sheetView>
  </sheetViews>
  <sheetFormatPr defaultColWidth="9.140625" defaultRowHeight="15"/>
  <cols>
    <col min="1" max="1" width="31.7109375" style="0" customWidth="1"/>
    <col min="2" max="2" width="19.140625" style="0" customWidth="1"/>
    <col min="3" max="3" width="13.7109375" style="0" customWidth="1"/>
    <col min="4" max="4" width="17.7109375" style="0" customWidth="1"/>
    <col min="5" max="5" width="19.00390625" style="0" customWidth="1"/>
    <col min="6" max="6" width="15.00390625" style="0" customWidth="1"/>
    <col min="7" max="7" width="14.28125" style="0" customWidth="1"/>
    <col min="8" max="8" width="17.57421875" style="0" customWidth="1"/>
    <col min="9" max="9" width="18.00390625" style="0" customWidth="1"/>
    <col min="10" max="10" width="19.421875" style="0" customWidth="1"/>
    <col min="11" max="11" width="20.421875" style="0" customWidth="1"/>
  </cols>
  <sheetData>
    <row r="1" spans="1:11" ht="17.25" customHeight="1">
      <c r="A1" s="13" t="s">
        <v>283</v>
      </c>
      <c r="B1" s="155"/>
      <c r="C1" s="155"/>
      <c r="D1" s="79"/>
      <c r="E1" s="155"/>
      <c r="F1" s="156"/>
      <c r="G1" s="79"/>
      <c r="H1" s="79"/>
      <c r="I1" s="79"/>
      <c r="J1" s="79"/>
      <c r="K1" s="79"/>
    </row>
    <row r="2" spans="1:11" ht="16.5">
      <c r="A2" s="42" t="s">
        <v>284</v>
      </c>
      <c r="B2" s="42"/>
      <c r="C2" s="42"/>
      <c r="D2" s="79"/>
      <c r="E2" s="42"/>
      <c r="F2" s="42"/>
      <c r="G2" s="79"/>
      <c r="H2" s="79"/>
      <c r="I2" s="79"/>
      <c r="J2" s="79"/>
      <c r="K2" s="79"/>
    </row>
    <row r="3" spans="1:11" ht="16.5">
      <c r="A3" s="15"/>
      <c r="B3" s="157"/>
      <c r="C3" s="157"/>
      <c r="D3" s="79"/>
      <c r="E3" s="157"/>
      <c r="F3" s="79"/>
      <c r="G3" s="79"/>
      <c r="H3" s="79"/>
      <c r="I3" s="79"/>
      <c r="J3" s="79"/>
      <c r="K3" s="79"/>
    </row>
    <row r="4" spans="1:11" ht="15">
      <c r="A4" s="499" t="s">
        <v>285</v>
      </c>
      <c r="B4" s="539" t="s">
        <v>286</v>
      </c>
      <c r="C4" s="539" t="s">
        <v>287</v>
      </c>
      <c r="D4" s="539" t="s">
        <v>288</v>
      </c>
      <c r="E4" s="539" t="s">
        <v>289</v>
      </c>
      <c r="F4" s="539" t="s">
        <v>290</v>
      </c>
      <c r="G4" s="539" t="s">
        <v>291</v>
      </c>
      <c r="H4" s="539" t="s">
        <v>292</v>
      </c>
      <c r="I4" s="539" t="s">
        <v>293</v>
      </c>
      <c r="J4" s="539" t="s">
        <v>294</v>
      </c>
      <c r="K4" s="539" t="s">
        <v>295</v>
      </c>
    </row>
    <row r="5" spans="1:11" ht="15">
      <c r="A5" s="500"/>
      <c r="B5" s="539"/>
      <c r="C5" s="539"/>
      <c r="D5" s="539"/>
      <c r="E5" s="539"/>
      <c r="F5" s="539"/>
      <c r="G5" s="539"/>
      <c r="H5" s="539"/>
      <c r="I5" s="539"/>
      <c r="J5" s="539"/>
      <c r="K5" s="539"/>
    </row>
    <row r="6" spans="1:11" ht="15">
      <c r="A6" s="545"/>
      <c r="B6" s="539"/>
      <c r="C6" s="539"/>
      <c r="D6" s="539"/>
      <c r="E6" s="539"/>
      <c r="F6" s="539"/>
      <c r="G6" s="539"/>
      <c r="H6" s="539"/>
      <c r="I6" s="539"/>
      <c r="J6" s="539"/>
      <c r="K6" s="539"/>
    </row>
    <row r="7" spans="1:11" ht="16.5">
      <c r="A7" s="158" t="s">
        <v>296</v>
      </c>
      <c r="B7" s="159" t="s">
        <v>297</v>
      </c>
      <c r="C7" s="159" t="s">
        <v>298</v>
      </c>
      <c r="D7" s="160">
        <v>3</v>
      </c>
      <c r="E7" s="159">
        <v>4</v>
      </c>
      <c r="F7" s="160">
        <v>5</v>
      </c>
      <c r="G7" s="160">
        <v>6</v>
      </c>
      <c r="H7" s="160">
        <v>7</v>
      </c>
      <c r="I7" s="160">
        <v>8</v>
      </c>
      <c r="J7" s="160">
        <v>9</v>
      </c>
      <c r="K7" s="160">
        <v>10</v>
      </c>
    </row>
    <row r="8" spans="1:11" ht="16.5">
      <c r="A8" s="161" t="s">
        <v>299</v>
      </c>
      <c r="B8" s="162">
        <v>482535000000</v>
      </c>
      <c r="C8" s="162">
        <v>0</v>
      </c>
      <c r="D8" s="162">
        <v>2606381238</v>
      </c>
      <c r="E8" s="162">
        <v>54564720</v>
      </c>
      <c r="F8" s="162">
        <v>0</v>
      </c>
      <c r="G8" s="162">
        <v>0</v>
      </c>
      <c r="H8" s="163">
        <v>5212762477</v>
      </c>
      <c r="I8" s="163"/>
      <c r="J8" s="163"/>
      <c r="K8" s="163">
        <v>41702099812</v>
      </c>
    </row>
    <row r="9" spans="1:11" ht="16.5">
      <c r="A9" s="164" t="s">
        <v>300</v>
      </c>
      <c r="B9" s="162"/>
      <c r="C9" s="162">
        <v>0</v>
      </c>
      <c r="D9" s="162"/>
      <c r="E9" s="162">
        <v>0</v>
      </c>
      <c r="F9" s="162">
        <v>0</v>
      </c>
      <c r="G9" s="162">
        <v>0</v>
      </c>
      <c r="H9" s="163">
        <v>0</v>
      </c>
      <c r="I9" s="163">
        <v>0</v>
      </c>
      <c r="J9" s="163"/>
      <c r="K9" s="163">
        <v>0</v>
      </c>
    </row>
    <row r="10" spans="1:11" ht="33">
      <c r="A10" s="164" t="s">
        <v>301</v>
      </c>
      <c r="B10" s="162">
        <v>0</v>
      </c>
      <c r="C10" s="162">
        <v>0</v>
      </c>
      <c r="D10" s="162">
        <v>0</v>
      </c>
      <c r="E10" s="162">
        <v>0</v>
      </c>
      <c r="F10" s="162">
        <v>0</v>
      </c>
      <c r="G10" s="162">
        <v>0</v>
      </c>
      <c r="H10" s="163">
        <v>0</v>
      </c>
      <c r="I10" s="163">
        <v>0</v>
      </c>
      <c r="J10" s="163"/>
      <c r="K10" s="163"/>
    </row>
    <row r="11" spans="1:11" ht="16.5">
      <c r="A11" s="164" t="s">
        <v>302</v>
      </c>
      <c r="B11" s="162">
        <v>0</v>
      </c>
      <c r="C11" s="162">
        <v>0</v>
      </c>
      <c r="D11" s="162">
        <v>0</v>
      </c>
      <c r="E11" s="162">
        <v>0</v>
      </c>
      <c r="F11" s="162">
        <v>0</v>
      </c>
      <c r="G11" s="162">
        <v>0</v>
      </c>
      <c r="H11" s="163">
        <v>0</v>
      </c>
      <c r="I11" s="163">
        <v>0</v>
      </c>
      <c r="J11" s="163"/>
      <c r="K11" s="163"/>
    </row>
    <row r="12" spans="1:11" ht="16.5">
      <c r="A12" s="165" t="s">
        <v>303</v>
      </c>
      <c r="B12" s="162">
        <v>0</v>
      </c>
      <c r="C12" s="162">
        <v>0</v>
      </c>
      <c r="D12" s="162">
        <v>0</v>
      </c>
      <c r="E12" s="162">
        <v>0</v>
      </c>
      <c r="F12" s="162">
        <v>0</v>
      </c>
      <c r="G12" s="162">
        <v>0</v>
      </c>
      <c r="H12" s="163">
        <v>0</v>
      </c>
      <c r="I12" s="163">
        <v>0</v>
      </c>
      <c r="J12" s="163"/>
      <c r="K12" s="163">
        <v>0</v>
      </c>
    </row>
    <row r="13" spans="1:11" ht="16.5">
      <c r="A13" s="161" t="s">
        <v>304</v>
      </c>
      <c r="B13" s="162">
        <v>482535000000</v>
      </c>
      <c r="C13" s="162">
        <v>0</v>
      </c>
      <c r="D13" s="162">
        <v>2606381238</v>
      </c>
      <c r="E13" s="162">
        <v>54564720</v>
      </c>
      <c r="F13" s="162">
        <v>0</v>
      </c>
      <c r="G13" s="162"/>
      <c r="H13" s="163">
        <v>5212762477</v>
      </c>
      <c r="I13" s="163"/>
      <c r="J13" s="163"/>
      <c r="K13" s="166">
        <v>41702099812</v>
      </c>
    </row>
    <row r="14" spans="1:11" ht="16.5">
      <c r="A14" s="161" t="s">
        <v>305</v>
      </c>
      <c r="B14" s="162">
        <v>482535000000</v>
      </c>
      <c r="C14" s="162">
        <v>0</v>
      </c>
      <c r="D14" s="162">
        <v>2606381238</v>
      </c>
      <c r="E14" s="162">
        <v>54564720</v>
      </c>
      <c r="F14" s="162">
        <v>0</v>
      </c>
      <c r="G14" s="162"/>
      <c r="H14" s="163">
        <v>5212762477</v>
      </c>
      <c r="I14" s="163"/>
      <c r="J14" s="163"/>
      <c r="K14" s="166">
        <v>41702099812</v>
      </c>
    </row>
    <row r="15" spans="1:11" ht="16.5">
      <c r="A15" s="161" t="s">
        <v>306</v>
      </c>
      <c r="B15" s="162">
        <v>0</v>
      </c>
      <c r="C15" s="162">
        <v>0</v>
      </c>
      <c r="D15" s="162"/>
      <c r="E15" s="162"/>
      <c r="F15" s="162">
        <v>0</v>
      </c>
      <c r="G15" s="162">
        <v>9455233362</v>
      </c>
      <c r="H15" s="162">
        <v>0</v>
      </c>
      <c r="I15" s="162">
        <v>0</v>
      </c>
      <c r="J15" s="162">
        <v>0</v>
      </c>
      <c r="K15" s="162">
        <f>+K17</f>
        <v>50578554608</v>
      </c>
    </row>
    <row r="16" spans="1:11" ht="16.5">
      <c r="A16" s="164" t="s">
        <v>307</v>
      </c>
      <c r="B16" s="162">
        <v>0</v>
      </c>
      <c r="C16" s="162"/>
      <c r="D16" s="167"/>
      <c r="E16" s="162"/>
      <c r="F16" s="167"/>
      <c r="G16" s="167">
        <v>9455233362</v>
      </c>
      <c r="H16" s="167"/>
      <c r="I16" s="168"/>
      <c r="J16" s="168"/>
      <c r="K16" s="167"/>
    </row>
    <row r="17" spans="1:11" ht="16.5">
      <c r="A17" s="164" t="s">
        <v>308</v>
      </c>
      <c r="B17" s="162"/>
      <c r="C17" s="162"/>
      <c r="D17" s="167"/>
      <c r="E17" s="162"/>
      <c r="F17" s="167"/>
      <c r="G17" s="167"/>
      <c r="H17" s="167"/>
      <c r="I17" s="167"/>
      <c r="J17" s="167"/>
      <c r="K17" s="167">
        <f>+BCTC_TT!E140</f>
        <v>50578554608</v>
      </c>
    </row>
    <row r="18" spans="1:11" ht="16.5">
      <c r="A18" s="169" t="s">
        <v>309</v>
      </c>
      <c r="B18" s="170">
        <v>0</v>
      </c>
      <c r="C18" s="170">
        <v>0</v>
      </c>
      <c r="D18" s="170">
        <v>0</v>
      </c>
      <c r="E18" s="170">
        <v>0</v>
      </c>
      <c r="F18" s="170">
        <v>0</v>
      </c>
      <c r="G18" s="170"/>
      <c r="H18" s="170">
        <v>0</v>
      </c>
      <c r="I18" s="170"/>
      <c r="J18" s="170">
        <v>0</v>
      </c>
      <c r="K18" s="170">
        <v>0</v>
      </c>
    </row>
    <row r="19" spans="1:11" ht="16.5">
      <c r="A19" s="171" t="s">
        <v>310</v>
      </c>
      <c r="B19" s="162"/>
      <c r="C19" s="170"/>
      <c r="D19" s="168"/>
      <c r="E19" s="170"/>
      <c r="F19" s="168"/>
      <c r="G19" s="168"/>
      <c r="H19" s="168"/>
      <c r="I19" s="168"/>
      <c r="J19" s="168"/>
      <c r="K19" s="168"/>
    </row>
    <row r="20" spans="1:11" ht="16.5">
      <c r="A20" s="172" t="s">
        <v>311</v>
      </c>
      <c r="B20" s="173">
        <v>482535000000</v>
      </c>
      <c r="C20" s="173">
        <v>0</v>
      </c>
      <c r="D20" s="173">
        <v>2606381238</v>
      </c>
      <c r="E20" s="174">
        <v>54564720</v>
      </c>
      <c r="F20" s="173">
        <v>0</v>
      </c>
      <c r="G20" s="173">
        <v>9455233362</v>
      </c>
      <c r="H20" s="173">
        <v>5212762477</v>
      </c>
      <c r="I20" s="173">
        <v>0</v>
      </c>
      <c r="J20" s="173">
        <v>0</v>
      </c>
      <c r="K20" s="173">
        <f>+K13+K15</f>
        <v>92280654420</v>
      </c>
    </row>
    <row r="21" ht="15">
      <c r="K21" s="79">
        <f>+K20-CDKT!D99</f>
        <v>0</v>
      </c>
    </row>
  </sheetData>
  <sheetProtection/>
  <mergeCells count="11">
    <mergeCell ref="J4:J6"/>
    <mergeCell ref="K4:K6"/>
    <mergeCell ref="E4:E6"/>
    <mergeCell ref="F4:F6"/>
    <mergeCell ref="G4:G6"/>
    <mergeCell ref="A4:A6"/>
    <mergeCell ref="B4:B6"/>
    <mergeCell ref="C4:C6"/>
    <mergeCell ref="D4:D6"/>
    <mergeCell ref="H4:H6"/>
    <mergeCell ref="I4:I6"/>
  </mergeCells>
  <printOptions/>
  <pageMargins left="0.2" right="0.2" top="0.75" bottom="0.75" header="0.3" footer="0.3"/>
  <pageSetup fitToHeight="1" fitToWidth="1" horizontalDpi="600" verticalDpi="600" orientation="landscape"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C40"/>
  <sheetViews>
    <sheetView showZeros="0" zoomScalePageLayoutView="0" workbookViewId="0" topLeftCell="A1">
      <selection activeCell="B6" sqref="B6"/>
    </sheetView>
  </sheetViews>
  <sheetFormatPr defaultColWidth="9.140625" defaultRowHeight="15"/>
  <cols>
    <col min="1" max="1" width="53.140625" style="64" customWidth="1"/>
    <col min="2" max="2" width="21.28125" style="64" customWidth="1"/>
    <col min="3" max="3" width="20.7109375" style="64" customWidth="1"/>
    <col min="4" max="16384" width="9.140625" style="64" customWidth="1"/>
  </cols>
  <sheetData>
    <row r="1" spans="1:3" ht="16.5">
      <c r="A1" s="175" t="s">
        <v>312</v>
      </c>
      <c r="B1" s="176" t="s">
        <v>69</v>
      </c>
      <c r="C1" s="176" t="s">
        <v>196</v>
      </c>
    </row>
    <row r="2" spans="1:3" ht="16.5">
      <c r="A2" s="177" t="s">
        <v>313</v>
      </c>
      <c r="B2" s="178">
        <f>482535000000*51%</f>
        <v>246092850000</v>
      </c>
      <c r="C2" s="178">
        <f>+B2</f>
        <v>246092850000</v>
      </c>
    </row>
    <row r="3" spans="1:3" ht="16.5">
      <c r="A3" s="179" t="s">
        <v>314</v>
      </c>
      <c r="B3" s="178">
        <f>482535000000*49%</f>
        <v>236442150000</v>
      </c>
      <c r="C3" s="178">
        <f>+B3</f>
        <v>236442150000</v>
      </c>
    </row>
    <row r="4" spans="1:3" ht="16.5">
      <c r="A4" s="181"/>
      <c r="B4" s="180"/>
      <c r="C4" s="180"/>
    </row>
    <row r="5" spans="1:3" ht="16.5">
      <c r="A5" s="182" t="s">
        <v>88</v>
      </c>
      <c r="B5" s="183">
        <f>SUM(B2:B4)</f>
        <v>482535000000</v>
      </c>
      <c r="C5" s="183">
        <f>SUM(C2:C4)</f>
        <v>482535000000</v>
      </c>
    </row>
    <row r="6" spans="1:3" ht="33">
      <c r="A6" s="184" t="s">
        <v>315</v>
      </c>
      <c r="B6" s="185" t="s">
        <v>69</v>
      </c>
      <c r="C6" s="185" t="s">
        <v>196</v>
      </c>
    </row>
    <row r="7" spans="1:3" ht="16.5">
      <c r="A7" s="177" t="s">
        <v>316</v>
      </c>
      <c r="B7" s="178">
        <f>+B5</f>
        <v>482535000000</v>
      </c>
      <c r="C7" s="178">
        <f>+C5</f>
        <v>482535000000</v>
      </c>
    </row>
    <row r="8" spans="1:3" ht="16.5">
      <c r="A8" s="179" t="s">
        <v>317</v>
      </c>
      <c r="B8" s="180"/>
      <c r="C8" s="180"/>
    </row>
    <row r="9" spans="1:3" ht="16.5">
      <c r="A9" s="179" t="s">
        <v>318</v>
      </c>
      <c r="B9" s="180"/>
      <c r="C9" s="180"/>
    </row>
    <row r="10" spans="1:3" ht="16.5">
      <c r="A10" s="179" t="s">
        <v>319</v>
      </c>
      <c r="B10" s="186"/>
      <c r="C10" s="186"/>
    </row>
    <row r="11" spans="1:3" ht="16.5">
      <c r="A11" s="179" t="s">
        <v>320</v>
      </c>
      <c r="B11" s="186">
        <f>+B7</f>
        <v>482535000000</v>
      </c>
      <c r="C11" s="186">
        <f>+C7</f>
        <v>482535000000</v>
      </c>
    </row>
    <row r="12" spans="1:3" ht="16.5">
      <c r="A12" s="177" t="s">
        <v>321</v>
      </c>
      <c r="B12" s="186"/>
      <c r="C12" s="186"/>
    </row>
    <row r="13" spans="1:3" ht="16.5">
      <c r="A13" s="182" t="s">
        <v>88</v>
      </c>
      <c r="B13" s="183">
        <f>SUM(B7:B9)</f>
        <v>482535000000</v>
      </c>
      <c r="C13" s="183">
        <f>SUM(C7:C9)</f>
        <v>482535000000</v>
      </c>
    </row>
    <row r="14" spans="1:3" ht="16.5">
      <c r="A14" s="184" t="s">
        <v>322</v>
      </c>
      <c r="B14" s="185" t="s">
        <v>69</v>
      </c>
      <c r="C14" s="185" t="s">
        <v>196</v>
      </c>
    </row>
    <row r="15" spans="1:3" ht="16.5">
      <c r="A15" s="177" t="s">
        <v>323</v>
      </c>
      <c r="B15" s="178"/>
      <c r="C15" s="178"/>
    </row>
    <row r="16" spans="1:3" ht="16.5">
      <c r="A16" s="179" t="s">
        <v>324</v>
      </c>
      <c r="B16" s="180"/>
      <c r="C16" s="180"/>
    </row>
    <row r="17" spans="1:3" ht="16.5">
      <c r="A17" s="179" t="s">
        <v>325</v>
      </c>
      <c r="B17" s="180"/>
      <c r="C17" s="180"/>
    </row>
    <row r="18" spans="1:3" ht="16.5">
      <c r="A18" s="179" t="s">
        <v>326</v>
      </c>
      <c r="B18" s="186"/>
      <c r="C18" s="186"/>
    </row>
    <row r="19" spans="1:3" ht="16.5">
      <c r="A19" s="179" t="s">
        <v>327</v>
      </c>
      <c r="B19" s="186"/>
      <c r="C19" s="186"/>
    </row>
    <row r="20" spans="1:3" ht="16.5">
      <c r="A20" s="179" t="s">
        <v>328</v>
      </c>
      <c r="B20" s="186"/>
      <c r="C20" s="186"/>
    </row>
    <row r="21" spans="1:3" ht="16.5">
      <c r="A21" s="179"/>
      <c r="B21" s="186"/>
      <c r="C21" s="186"/>
    </row>
    <row r="22" spans="1:3" ht="16.5">
      <c r="A22" s="179" t="s">
        <v>327</v>
      </c>
      <c r="B22" s="186"/>
      <c r="C22" s="186"/>
    </row>
    <row r="23" spans="1:3" ht="16.5">
      <c r="A23" s="179" t="s">
        <v>328</v>
      </c>
      <c r="B23" s="186"/>
      <c r="C23" s="186"/>
    </row>
    <row r="24" spans="1:3" ht="16.5">
      <c r="A24" s="182" t="s">
        <v>88</v>
      </c>
      <c r="B24" s="183">
        <f>SUM(B15:B17)</f>
        <v>0</v>
      </c>
      <c r="C24" s="183">
        <f>SUM(C15:C17)</f>
        <v>0</v>
      </c>
    </row>
    <row r="25" spans="1:3" ht="16.5">
      <c r="A25" s="184" t="s">
        <v>329</v>
      </c>
      <c r="B25" s="185" t="s">
        <v>69</v>
      </c>
      <c r="C25" s="185" t="s">
        <v>196</v>
      </c>
    </row>
    <row r="26" spans="1:3" ht="16.5">
      <c r="A26" s="177" t="s">
        <v>330</v>
      </c>
      <c r="B26" s="178">
        <f>+TM_12!H8</f>
        <v>5212762477</v>
      </c>
      <c r="C26" s="178">
        <f>+B26</f>
        <v>5212762477</v>
      </c>
    </row>
    <row r="27" spans="1:3" ht="16.5">
      <c r="A27" s="177" t="s">
        <v>331</v>
      </c>
      <c r="B27" s="180">
        <f>'[1]Von CSH'!I20</f>
        <v>0</v>
      </c>
      <c r="C27" s="180">
        <f>+B27</f>
        <v>0</v>
      </c>
    </row>
    <row r="28" spans="1:3" ht="16.5">
      <c r="A28" s="177" t="s">
        <v>332</v>
      </c>
      <c r="B28" s="180">
        <f>+TM_12!D13</f>
        <v>2606381238</v>
      </c>
      <c r="C28" s="180">
        <f>+B28</f>
        <v>2606381238</v>
      </c>
    </row>
    <row r="29" spans="1:3" ht="16.5">
      <c r="A29" s="184" t="s">
        <v>333</v>
      </c>
      <c r="B29" s="185" t="s">
        <v>334</v>
      </c>
      <c r="C29" s="185" t="s">
        <v>335</v>
      </c>
    </row>
    <row r="30" spans="1:3" ht="16.5">
      <c r="A30" s="177" t="s">
        <v>336</v>
      </c>
      <c r="B30" s="178"/>
      <c r="C30" s="178"/>
    </row>
    <row r="31" spans="1:3" ht="16.5">
      <c r="A31" s="177" t="s">
        <v>337</v>
      </c>
      <c r="B31" s="180"/>
      <c r="C31" s="180"/>
    </row>
    <row r="32" spans="1:3" ht="16.5">
      <c r="A32" s="177" t="s">
        <v>338</v>
      </c>
      <c r="B32" s="180"/>
      <c r="C32" s="180"/>
    </row>
    <row r="33" spans="1:3" ht="16.5">
      <c r="A33" s="184" t="s">
        <v>339</v>
      </c>
      <c r="B33" s="185" t="s">
        <v>69</v>
      </c>
      <c r="C33" s="185" t="s">
        <v>196</v>
      </c>
    </row>
    <row r="34" spans="1:3" ht="16.5">
      <c r="A34" s="187" t="s">
        <v>340</v>
      </c>
      <c r="B34" s="178"/>
      <c r="C34" s="178"/>
    </row>
    <row r="35" spans="1:3" ht="16.5">
      <c r="A35" s="177" t="s">
        <v>341</v>
      </c>
      <c r="B35" s="180"/>
      <c r="C35" s="180"/>
    </row>
    <row r="36" spans="1:3" ht="16.5">
      <c r="A36" s="177" t="s">
        <v>342</v>
      </c>
      <c r="B36" s="180"/>
      <c r="C36" s="180"/>
    </row>
    <row r="37" spans="1:3" ht="36.75" customHeight="1">
      <c r="A37" s="188" t="s">
        <v>343</v>
      </c>
      <c r="B37" s="178"/>
      <c r="C37" s="178"/>
    </row>
    <row r="38" spans="1:3" ht="16.5">
      <c r="A38" s="177" t="s">
        <v>344</v>
      </c>
      <c r="B38" s="180"/>
      <c r="C38" s="180"/>
    </row>
    <row r="39" spans="1:3" ht="16.5">
      <c r="A39" s="177" t="s">
        <v>345</v>
      </c>
      <c r="B39" s="180"/>
      <c r="C39" s="180"/>
    </row>
    <row r="40" spans="1:3" ht="16.5">
      <c r="A40" s="189" t="s">
        <v>346</v>
      </c>
      <c r="B40" s="190"/>
      <c r="C40" s="190"/>
    </row>
  </sheetData>
  <sheetProtection/>
  <printOptions/>
  <pageMargins left="0.87" right="0.18" top="0.37" bottom="0.26" header="0.33" footer="0.17"/>
  <pageSetup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dimension ref="A1:F99"/>
  <sheetViews>
    <sheetView zoomScalePageLayoutView="0" workbookViewId="0" topLeftCell="A83">
      <selection activeCell="B57" sqref="B57"/>
    </sheetView>
  </sheetViews>
  <sheetFormatPr defaultColWidth="9.140625" defaultRowHeight="15"/>
  <cols>
    <col min="1" max="1" width="54.421875" style="0" customWidth="1"/>
    <col min="2" max="2" width="19.140625" style="79" customWidth="1"/>
    <col min="3" max="3" width="18.421875" style="79" customWidth="1"/>
  </cols>
  <sheetData>
    <row r="1" spans="1:3" ht="16.5">
      <c r="A1" s="191" t="s">
        <v>347</v>
      </c>
      <c r="B1" s="32" t="s">
        <v>263</v>
      </c>
      <c r="C1" s="32" t="s">
        <v>348</v>
      </c>
    </row>
    <row r="2" spans="1:3" ht="16.5">
      <c r="A2" s="192" t="s">
        <v>349</v>
      </c>
      <c r="B2" s="22"/>
      <c r="C2" s="22"/>
    </row>
    <row r="3" spans="1:3" ht="16.5">
      <c r="A3" s="193" t="s">
        <v>350</v>
      </c>
      <c r="B3" s="194">
        <v>1405447673449</v>
      </c>
      <c r="C3" s="194">
        <v>230430897889</v>
      </c>
    </row>
    <row r="4" spans="1:3" ht="16.5">
      <c r="A4" s="47" t="s">
        <v>351</v>
      </c>
      <c r="B4" s="24">
        <v>1355812808716</v>
      </c>
      <c r="C4" s="24">
        <v>169166861840</v>
      </c>
    </row>
    <row r="5" spans="1:3" ht="16.5">
      <c r="A5" s="47" t="s">
        <v>352</v>
      </c>
      <c r="B5" s="24">
        <v>49634864733</v>
      </c>
      <c r="C5" s="24">
        <v>61264036049</v>
      </c>
    </row>
    <row r="6" spans="1:3" ht="16.5">
      <c r="A6" s="195" t="s">
        <v>353</v>
      </c>
      <c r="B6" s="194">
        <v>20400338677</v>
      </c>
      <c r="C6" s="194">
        <v>0</v>
      </c>
    </row>
    <row r="7" spans="1:3" ht="16.5">
      <c r="A7" s="196" t="s">
        <v>354</v>
      </c>
      <c r="B7" s="24">
        <v>20400338677</v>
      </c>
      <c r="C7" s="24"/>
    </row>
    <row r="8" spans="1:3" ht="16.5">
      <c r="A8" s="196" t="s">
        <v>355</v>
      </c>
      <c r="B8" s="24"/>
      <c r="C8" s="24"/>
    </row>
    <row r="9" spans="1:3" ht="16.5">
      <c r="A9" s="196" t="s">
        <v>356</v>
      </c>
      <c r="B9" s="24"/>
      <c r="C9" s="24"/>
    </row>
    <row r="10" spans="1:3" ht="16.5">
      <c r="A10" s="196" t="s">
        <v>357</v>
      </c>
      <c r="B10" s="24"/>
      <c r="C10" s="24"/>
    </row>
    <row r="11" spans="1:3" ht="16.5">
      <c r="A11" s="196" t="s">
        <v>358</v>
      </c>
      <c r="B11" s="24">
        <v>0</v>
      </c>
      <c r="C11" s="24">
        <v>0</v>
      </c>
    </row>
    <row r="12" spans="1:3" ht="16.5">
      <c r="A12" s="196" t="s">
        <v>359</v>
      </c>
      <c r="B12" s="24"/>
      <c r="C12" s="24"/>
    </row>
    <row r="13" spans="1:3" ht="16.5">
      <c r="A13" s="193" t="s">
        <v>360</v>
      </c>
      <c r="B13" s="194">
        <v>1385047334772</v>
      </c>
      <c r="C13" s="194">
        <v>230430897889</v>
      </c>
    </row>
    <row r="14" spans="1:3" ht="16.5">
      <c r="A14" s="47" t="s">
        <v>361</v>
      </c>
      <c r="B14" s="24">
        <f>+B4-B7</f>
        <v>1335412470039</v>
      </c>
      <c r="C14" s="24">
        <v>169166861840</v>
      </c>
    </row>
    <row r="15" spans="1:3" ht="16.5">
      <c r="A15" s="197" t="s">
        <v>362</v>
      </c>
      <c r="B15" s="25">
        <f>+B5</f>
        <v>49634864733</v>
      </c>
      <c r="C15" s="24">
        <v>61264036049</v>
      </c>
    </row>
    <row r="16" spans="1:3" ht="16.5">
      <c r="A16" s="191" t="s">
        <v>363</v>
      </c>
      <c r="B16" s="20">
        <v>19980189538</v>
      </c>
      <c r="C16" s="20">
        <v>397739863</v>
      </c>
    </row>
    <row r="17" spans="1:3" ht="16.5">
      <c r="A17" s="198" t="s">
        <v>364</v>
      </c>
      <c r="B17" s="22"/>
      <c r="C17" s="24"/>
    </row>
    <row r="18" spans="1:3" ht="16.5">
      <c r="A18" s="196" t="s">
        <v>365</v>
      </c>
      <c r="B18" s="24"/>
      <c r="C18" s="24"/>
    </row>
    <row r="19" spans="1:3" ht="16.5">
      <c r="A19" s="196" t="s">
        <v>366</v>
      </c>
      <c r="B19" s="24"/>
      <c r="C19" s="24"/>
    </row>
    <row r="20" spans="1:3" ht="16.5">
      <c r="A20" s="196" t="s">
        <v>367</v>
      </c>
      <c r="B20" s="24"/>
      <c r="C20" s="24"/>
    </row>
    <row r="21" spans="1:3" ht="16.5">
      <c r="A21" s="196" t="s">
        <v>368</v>
      </c>
      <c r="B21" s="24"/>
      <c r="C21" s="24"/>
    </row>
    <row r="22" spans="1:3" ht="16.5">
      <c r="A22" s="196" t="s">
        <v>369</v>
      </c>
      <c r="B22" s="24"/>
      <c r="C22" s="24"/>
    </row>
    <row r="23" spans="1:3" ht="16.5">
      <c r="A23" s="197" t="s">
        <v>370</v>
      </c>
      <c r="B23" s="25">
        <v>19980189538</v>
      </c>
      <c r="C23" s="25">
        <v>397739863</v>
      </c>
    </row>
    <row r="24" spans="1:3" ht="16.5">
      <c r="A24" s="199" t="s">
        <v>371</v>
      </c>
      <c r="B24" s="200"/>
      <c r="C24" s="200"/>
    </row>
    <row r="25" spans="1:3" ht="33">
      <c r="A25" s="201" t="s">
        <v>372</v>
      </c>
      <c r="B25" s="24"/>
      <c r="C25" s="24"/>
    </row>
    <row r="26" spans="1:3" ht="33">
      <c r="A26" s="202" t="s">
        <v>373</v>
      </c>
      <c r="B26" s="203"/>
      <c r="C26" s="203"/>
    </row>
    <row r="27" spans="1:3" ht="33">
      <c r="A27" s="204" t="s">
        <v>374</v>
      </c>
      <c r="B27" s="22"/>
      <c r="C27" s="22"/>
    </row>
    <row r="28" spans="1:3" ht="33">
      <c r="A28" s="201" t="s">
        <v>375</v>
      </c>
      <c r="B28" s="24"/>
      <c r="C28" s="24"/>
    </row>
    <row r="29" spans="1:3" ht="16.5">
      <c r="A29" s="205"/>
      <c r="B29" s="206"/>
      <c r="C29" s="206"/>
    </row>
    <row r="30" spans="1:3" ht="16.5">
      <c r="A30" s="191" t="s">
        <v>376</v>
      </c>
      <c r="B30" s="32" t="s">
        <v>263</v>
      </c>
      <c r="C30" s="32" t="s">
        <v>348</v>
      </c>
    </row>
    <row r="31" spans="1:3" ht="16.5">
      <c r="A31" s="207" t="s">
        <v>377</v>
      </c>
      <c r="B31" s="22"/>
      <c r="C31" s="22"/>
    </row>
    <row r="32" spans="1:3" ht="16.5">
      <c r="A32" s="47" t="s">
        <v>378</v>
      </c>
      <c r="B32" s="208">
        <v>1228554971610</v>
      </c>
      <c r="C32" s="24">
        <v>158279026824.80652</v>
      </c>
    </row>
    <row r="33" spans="1:3" ht="16.5">
      <c r="A33" s="47" t="s">
        <v>379</v>
      </c>
      <c r="B33" s="208">
        <v>30204835159</v>
      </c>
      <c r="C33" s="24">
        <v>35922287026</v>
      </c>
    </row>
    <row r="34" spans="1:3" ht="16.5">
      <c r="A34" s="209"/>
      <c r="B34" s="210"/>
      <c r="C34" s="211"/>
    </row>
    <row r="35" spans="1:3" ht="16.5">
      <c r="A35" s="212" t="s">
        <v>88</v>
      </c>
      <c r="B35" s="213">
        <f>SUM(B32:B34)</f>
        <v>1258759806769</v>
      </c>
      <c r="C35" s="213">
        <f>SUM(C32:C34)</f>
        <v>194201313850.80652</v>
      </c>
    </row>
    <row r="36" spans="1:3" ht="16.5">
      <c r="A36" s="214"/>
      <c r="B36" s="215"/>
      <c r="C36" s="215"/>
    </row>
    <row r="37" spans="1:3" ht="16.5">
      <c r="A37" s="191" t="s">
        <v>380</v>
      </c>
      <c r="B37" s="32" t="s">
        <v>263</v>
      </c>
      <c r="C37" s="32" t="s">
        <v>348</v>
      </c>
    </row>
    <row r="38" spans="1:3" ht="16.5">
      <c r="A38" s="207" t="s">
        <v>381</v>
      </c>
      <c r="B38" s="22">
        <f>+KQKD!E18</f>
        <v>28994383239</v>
      </c>
      <c r="C38" s="22">
        <f>+KQKD!F18</f>
        <v>2360015648</v>
      </c>
    </row>
    <row r="39" spans="1:3" ht="16.5">
      <c r="A39" s="47" t="s">
        <v>382</v>
      </c>
      <c r="B39" s="24"/>
      <c r="C39" s="24"/>
    </row>
    <row r="40" spans="1:3" ht="16.5">
      <c r="A40" s="47" t="s">
        <v>383</v>
      </c>
      <c r="B40" s="24"/>
      <c r="C40" s="24"/>
    </row>
    <row r="41" spans="1:3" ht="16.5">
      <c r="A41" s="209" t="s">
        <v>384</v>
      </c>
      <c r="B41" s="211"/>
      <c r="C41" s="211"/>
    </row>
    <row r="42" spans="1:3" ht="16.5">
      <c r="A42" s="212" t="s">
        <v>88</v>
      </c>
      <c r="B42" s="20">
        <f>SUM(B38:B41)</f>
        <v>28994383239</v>
      </c>
      <c r="C42" s="20">
        <f>SUM(C38:C41)</f>
        <v>2360015648</v>
      </c>
    </row>
    <row r="43" spans="1:3" ht="16.5">
      <c r="A43" s="214"/>
      <c r="B43" s="215"/>
      <c r="C43" s="215"/>
    </row>
    <row r="44" spans="1:3" ht="16.5">
      <c r="A44" s="191" t="s">
        <v>385</v>
      </c>
      <c r="B44" s="32" t="s">
        <v>263</v>
      </c>
      <c r="C44" s="32" t="s">
        <v>348</v>
      </c>
    </row>
    <row r="45" spans="1:3" ht="16.5">
      <c r="A45" s="207" t="s">
        <v>386</v>
      </c>
      <c r="B45" s="22">
        <v>1104149253</v>
      </c>
      <c r="C45" s="22">
        <v>2566414790</v>
      </c>
    </row>
    <row r="46" spans="1:3" ht="16.5">
      <c r="A46" s="49" t="s">
        <v>387</v>
      </c>
      <c r="B46" s="24">
        <v>426777802</v>
      </c>
      <c r="C46" s="24">
        <v>1245006129</v>
      </c>
    </row>
    <row r="47" spans="1:3" ht="16.5">
      <c r="A47" s="49" t="s">
        <v>388</v>
      </c>
      <c r="B47" s="24">
        <v>677371451</v>
      </c>
      <c r="C47" s="24">
        <v>1321408661</v>
      </c>
    </row>
    <row r="48" spans="1:3" ht="16.5">
      <c r="A48" s="47" t="s">
        <v>389</v>
      </c>
      <c r="B48" s="24">
        <v>11712563291</v>
      </c>
      <c r="C48" s="24">
        <v>10716939946</v>
      </c>
    </row>
    <row r="49" spans="1:6" ht="16.5">
      <c r="A49" s="49" t="s">
        <v>390</v>
      </c>
      <c r="B49" s="24">
        <v>10491049332</v>
      </c>
      <c r="C49" s="24">
        <v>9837826476</v>
      </c>
      <c r="F49" s="79"/>
    </row>
    <row r="50" spans="1:6" ht="16.5">
      <c r="A50" s="49" t="s">
        <v>391</v>
      </c>
      <c r="B50" s="24">
        <v>1221513959</v>
      </c>
      <c r="C50" s="24">
        <v>879113470</v>
      </c>
      <c r="F50" s="79"/>
    </row>
    <row r="51" spans="1:3" ht="16.5">
      <c r="A51" s="47" t="s">
        <v>392</v>
      </c>
      <c r="B51" s="24">
        <v>2365507285</v>
      </c>
      <c r="C51" s="24">
        <v>3586912509</v>
      </c>
    </row>
    <row r="52" spans="1:3" ht="16.5">
      <c r="A52" s="47" t="s">
        <v>393</v>
      </c>
      <c r="B52" s="24">
        <v>12107653288</v>
      </c>
      <c r="C52" s="24">
        <v>22681008101</v>
      </c>
    </row>
    <row r="53" spans="1:3" ht="16.5">
      <c r="A53" s="209" t="s">
        <v>394</v>
      </c>
      <c r="B53" s="25">
        <v>46062961158</v>
      </c>
      <c r="C53" s="24">
        <v>7091572435</v>
      </c>
    </row>
    <row r="54" spans="1:6" ht="16.5">
      <c r="A54" s="212" t="s">
        <v>88</v>
      </c>
      <c r="B54" s="20">
        <v>73352834275</v>
      </c>
      <c r="C54" s="213">
        <v>46642847781</v>
      </c>
      <c r="E54" s="79"/>
      <c r="F54" s="79"/>
    </row>
    <row r="55" spans="1:3" ht="16.5">
      <c r="A55" s="216"/>
      <c r="B55" s="215"/>
      <c r="C55" s="215"/>
    </row>
    <row r="56" spans="1:6" ht="33">
      <c r="A56" s="217" t="s">
        <v>395</v>
      </c>
      <c r="B56" s="80" t="s">
        <v>263</v>
      </c>
      <c r="C56" s="80" t="s">
        <v>348</v>
      </c>
      <c r="E56" s="79"/>
      <c r="F56" s="79"/>
    </row>
    <row r="57" spans="1:3" ht="16.5">
      <c r="A57" s="207" t="s">
        <v>396</v>
      </c>
      <c r="B57" s="22">
        <v>50578554608</v>
      </c>
      <c r="C57" s="24">
        <v>3756847921.773375</v>
      </c>
    </row>
    <row r="58" spans="1:3" ht="33">
      <c r="A58" s="47" t="s">
        <v>397</v>
      </c>
      <c r="B58" s="24"/>
      <c r="C58" s="24"/>
    </row>
    <row r="59" spans="1:3" ht="16.5">
      <c r="A59" s="47" t="s">
        <v>398</v>
      </c>
      <c r="B59" s="24"/>
      <c r="C59" s="24"/>
    </row>
    <row r="60" spans="1:3" ht="16.5">
      <c r="A60" s="47" t="s">
        <v>399</v>
      </c>
      <c r="B60" s="24"/>
      <c r="C60" s="24"/>
    </row>
    <row r="61" spans="1:3" ht="16.5">
      <c r="A61" s="47" t="s">
        <v>400</v>
      </c>
      <c r="B61" s="24">
        <v>50578554608</v>
      </c>
      <c r="C61" s="24">
        <v>3756847921.773375</v>
      </c>
    </row>
    <row r="62" spans="1:3" ht="16.5">
      <c r="A62" s="47" t="s">
        <v>401</v>
      </c>
      <c r="B62" s="24">
        <v>0</v>
      </c>
      <c r="C62" s="24"/>
    </row>
    <row r="63" spans="1:3" ht="16.5">
      <c r="A63" s="218" t="s">
        <v>402</v>
      </c>
      <c r="B63" s="203">
        <v>50578554608</v>
      </c>
      <c r="C63" s="203">
        <v>3756847921.773375</v>
      </c>
    </row>
    <row r="64" spans="1:3" ht="16.5">
      <c r="A64" s="216"/>
      <c r="B64" s="215"/>
      <c r="C64" s="215"/>
    </row>
    <row r="65" spans="1:3" ht="16.5">
      <c r="A65" s="80" t="s">
        <v>403</v>
      </c>
      <c r="B65" s="80" t="s">
        <v>263</v>
      </c>
      <c r="C65" s="80" t="s">
        <v>348</v>
      </c>
    </row>
    <row r="66" spans="1:3" ht="16.5">
      <c r="A66" s="219" t="s">
        <v>404</v>
      </c>
      <c r="B66" s="220"/>
      <c r="C66" s="220"/>
    </row>
    <row r="67" spans="1:3" ht="33">
      <c r="A67" s="221" t="s">
        <v>405</v>
      </c>
      <c r="B67" s="222"/>
      <c r="C67" s="222"/>
    </row>
    <row r="68" spans="1:3" ht="16.5">
      <c r="A68" s="223" t="s">
        <v>406</v>
      </c>
      <c r="B68" s="222"/>
      <c r="C68" s="222"/>
    </row>
    <row r="69" spans="1:3" ht="16.5">
      <c r="A69" s="223" t="s">
        <v>407</v>
      </c>
      <c r="B69" s="222"/>
      <c r="C69" s="222"/>
    </row>
    <row r="70" spans="1:3" ht="33">
      <c r="A70" s="224" t="s">
        <v>408</v>
      </c>
      <c r="B70" s="225"/>
      <c r="C70" s="225"/>
    </row>
    <row r="71" spans="1:3" ht="16.5">
      <c r="A71" s="223" t="s">
        <v>409</v>
      </c>
      <c r="B71" s="222"/>
      <c r="C71" s="222"/>
    </row>
    <row r="72" spans="1:3" ht="33">
      <c r="A72" s="221" t="s">
        <v>410</v>
      </c>
      <c r="B72" s="222"/>
      <c r="C72" s="222"/>
    </row>
    <row r="73" spans="1:3" ht="49.5">
      <c r="A73" s="221" t="s">
        <v>411</v>
      </c>
      <c r="B73" s="222"/>
      <c r="C73" s="222"/>
    </row>
    <row r="74" spans="1:3" ht="66">
      <c r="A74" s="221" t="s">
        <v>412</v>
      </c>
      <c r="B74" s="222"/>
      <c r="C74" s="222"/>
    </row>
    <row r="75" spans="1:3" ht="16.5">
      <c r="A75" s="223" t="s">
        <v>413</v>
      </c>
      <c r="B75" s="222"/>
      <c r="C75" s="222"/>
    </row>
    <row r="76" spans="1:3" ht="16.5">
      <c r="A76" s="223" t="s">
        <v>414</v>
      </c>
      <c r="B76" s="222"/>
      <c r="C76" s="222"/>
    </row>
    <row r="77" spans="1:3" ht="16.5">
      <c r="A77" s="223" t="s">
        <v>415</v>
      </c>
      <c r="B77" s="222"/>
      <c r="C77" s="222"/>
    </row>
    <row r="78" spans="1:3" ht="16.5">
      <c r="A78" s="223" t="s">
        <v>416</v>
      </c>
      <c r="B78" s="222"/>
      <c r="C78" s="222"/>
    </row>
    <row r="79" spans="1:3" ht="16.5">
      <c r="A79" s="223" t="s">
        <v>417</v>
      </c>
      <c r="B79" s="222"/>
      <c r="C79" s="222"/>
    </row>
    <row r="80" spans="1:3" ht="16.5">
      <c r="A80" s="223" t="s">
        <v>418</v>
      </c>
      <c r="B80" s="222"/>
      <c r="C80" s="222"/>
    </row>
    <row r="81" spans="1:3" ht="16.5">
      <c r="A81" s="223" t="s">
        <v>419</v>
      </c>
      <c r="B81" s="222"/>
      <c r="C81" s="222"/>
    </row>
    <row r="82" spans="1:3" ht="33">
      <c r="A82" s="223" t="s">
        <v>420</v>
      </c>
      <c r="B82" s="222"/>
      <c r="C82" s="222"/>
    </row>
    <row r="83" spans="1:3" ht="33">
      <c r="A83" s="223" t="s">
        <v>421</v>
      </c>
      <c r="B83" s="222"/>
      <c r="C83" s="222"/>
    </row>
    <row r="84" spans="1:3" ht="16.5">
      <c r="A84" s="223" t="s">
        <v>422</v>
      </c>
      <c r="B84" s="222"/>
      <c r="C84" s="222"/>
    </row>
    <row r="85" spans="1:3" ht="16.5">
      <c r="A85" s="226" t="s">
        <v>423</v>
      </c>
      <c r="B85" s="227"/>
      <c r="C85" s="227"/>
    </row>
    <row r="86" spans="1:3" ht="16.5">
      <c r="A86" s="5"/>
      <c r="B86" s="157"/>
      <c r="C86" s="157"/>
    </row>
    <row r="87" spans="1:3" ht="16.5">
      <c r="A87" s="13" t="s">
        <v>424</v>
      </c>
      <c r="B87" s="157"/>
      <c r="C87" s="157"/>
    </row>
    <row r="88" spans="1:3" ht="33">
      <c r="A88" s="228" t="s">
        <v>425</v>
      </c>
      <c r="B88" s="157"/>
      <c r="C88" s="157"/>
    </row>
    <row r="89" spans="1:3" ht="33">
      <c r="A89" s="228" t="s">
        <v>426</v>
      </c>
      <c r="B89" s="157"/>
      <c r="C89" s="157"/>
    </row>
    <row r="90" spans="1:3" ht="16.5">
      <c r="A90" s="15" t="s">
        <v>427</v>
      </c>
      <c r="B90" s="157"/>
      <c r="C90" s="157"/>
    </row>
    <row r="91" spans="1:3" ht="16.5">
      <c r="A91" s="15"/>
      <c r="B91" s="157"/>
      <c r="C91" s="157"/>
    </row>
    <row r="92" spans="2:3" ht="16.5">
      <c r="B92" s="546" t="s">
        <v>802</v>
      </c>
      <c r="C92" s="546"/>
    </row>
    <row r="93" spans="1:3" ht="16.5">
      <c r="A93" s="42" t="s">
        <v>428</v>
      </c>
      <c r="B93" s="547" t="s">
        <v>429</v>
      </c>
      <c r="C93" s="547"/>
    </row>
    <row r="94" spans="1:3" ht="15">
      <c r="A94" s="229"/>
      <c r="B94" s="548"/>
      <c r="C94" s="548"/>
    </row>
    <row r="95" s="229" customFormat="1" ht="12.75"/>
    <row r="96" s="229" customFormat="1" ht="12.75"/>
    <row r="97" s="229" customFormat="1" ht="12.75"/>
    <row r="98" s="229" customFormat="1" ht="12.75"/>
    <row r="99" spans="1:3" s="229" customFormat="1" ht="13.5">
      <c r="A99" s="230" t="s">
        <v>792</v>
      </c>
      <c r="B99" s="549" t="s">
        <v>430</v>
      </c>
      <c r="C99" s="549"/>
    </row>
    <row r="100" s="229" customFormat="1" ht="12.75"/>
    <row r="101" s="229" customFormat="1" ht="12.75"/>
    <row r="102" s="229" customFormat="1" ht="12.75"/>
  </sheetData>
  <sheetProtection/>
  <mergeCells count="4">
    <mergeCell ref="B92:C92"/>
    <mergeCell ref="B93:C93"/>
    <mergeCell ref="B94:C94"/>
    <mergeCell ref="B99:C99"/>
  </mergeCells>
  <printOptions/>
  <pageMargins left="0.3" right="0.24" top="0.75" bottom="0.75" header="0.3" footer="0.3"/>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M39"/>
  <sheetViews>
    <sheetView zoomScalePageLayoutView="0" workbookViewId="0" topLeftCell="B21">
      <selection activeCell="G34" sqref="G34"/>
    </sheetView>
  </sheetViews>
  <sheetFormatPr defaultColWidth="9.140625" defaultRowHeight="15"/>
  <cols>
    <col min="1" max="1" width="46.00390625" style="0" customWidth="1"/>
    <col min="2" max="2" width="25.7109375" style="0" customWidth="1"/>
    <col min="3" max="3" width="8.00390625" style="0" customWidth="1"/>
    <col min="4" max="4" width="19.8515625" style="0" hidden="1" customWidth="1"/>
    <col min="5" max="5" width="21.7109375" style="0" hidden="1" customWidth="1"/>
    <col min="6" max="6" width="21.421875" style="0" hidden="1" customWidth="1"/>
    <col min="7" max="7" width="21.421875" style="0" customWidth="1"/>
    <col min="8" max="9" width="21.421875" style="0" hidden="1" customWidth="1"/>
    <col min="10" max="10" width="21.28125" style="0" hidden="1" customWidth="1"/>
    <col min="11" max="11" width="21.28125" style="0" customWidth="1"/>
    <col min="12" max="12" width="21.7109375" style="424" customWidth="1"/>
    <col min="13" max="13" width="20.421875" style="424" customWidth="1"/>
  </cols>
  <sheetData>
    <row r="1" spans="1:11" ht="18">
      <c r="A1" s="231" t="s">
        <v>431</v>
      </c>
      <c r="B1" s="564" t="s">
        <v>432</v>
      </c>
      <c r="C1" s="564"/>
      <c r="D1" s="410"/>
      <c r="E1" s="410"/>
      <c r="F1" s="232"/>
      <c r="G1" s="232"/>
      <c r="H1" s="232"/>
      <c r="I1" s="232"/>
      <c r="J1" s="233" t="s">
        <v>433</v>
      </c>
      <c r="K1" s="233"/>
    </row>
    <row r="2" spans="1:11" ht="15.75">
      <c r="A2" s="234" t="s">
        <v>434</v>
      </c>
      <c r="B2" s="565" t="s">
        <v>803</v>
      </c>
      <c r="C2" s="565"/>
      <c r="D2" s="411"/>
      <c r="E2" s="411"/>
      <c r="F2" s="235"/>
      <c r="G2" s="235"/>
      <c r="H2" s="235"/>
      <c r="I2" s="235"/>
      <c r="J2" s="236"/>
      <c r="K2" s="236"/>
    </row>
    <row r="3" spans="1:11" ht="14.25">
      <c r="A3" s="98"/>
      <c r="B3" s="566" t="s">
        <v>435</v>
      </c>
      <c r="C3" s="566"/>
      <c r="D3" s="237"/>
      <c r="E3" s="237"/>
      <c r="F3" s="237"/>
      <c r="G3" s="237"/>
      <c r="H3" s="237"/>
      <c r="I3" s="237"/>
      <c r="J3" s="236"/>
      <c r="K3" s="236"/>
    </row>
    <row r="4" spans="1:11" ht="14.25">
      <c r="A4" s="98"/>
      <c r="B4" s="98"/>
      <c r="C4" s="237"/>
      <c r="D4" s="237"/>
      <c r="E4" s="237"/>
      <c r="F4" s="236"/>
      <c r="G4" s="236"/>
      <c r="H4" s="236"/>
      <c r="I4" s="236"/>
      <c r="J4" s="238" t="s">
        <v>436</v>
      </c>
      <c r="K4" s="238"/>
    </row>
    <row r="5" spans="1:13" ht="15">
      <c r="A5" s="567" t="s">
        <v>437</v>
      </c>
      <c r="B5" s="568"/>
      <c r="C5" s="239" t="s">
        <v>438</v>
      </c>
      <c r="D5" s="239" t="s">
        <v>773</v>
      </c>
      <c r="E5" s="239" t="s">
        <v>774</v>
      </c>
      <c r="F5" s="239" t="s">
        <v>775</v>
      </c>
      <c r="G5" s="239" t="s">
        <v>804</v>
      </c>
      <c r="H5" s="239" t="s">
        <v>776</v>
      </c>
      <c r="I5" s="239" t="s">
        <v>777</v>
      </c>
      <c r="J5" s="239" t="s">
        <v>778</v>
      </c>
      <c r="K5" s="239" t="s">
        <v>773</v>
      </c>
      <c r="L5" s="425" t="s">
        <v>805</v>
      </c>
      <c r="M5" s="425" t="s">
        <v>806</v>
      </c>
    </row>
    <row r="6" spans="1:13" ht="15">
      <c r="A6" s="562" t="s">
        <v>439</v>
      </c>
      <c r="B6" s="563"/>
      <c r="C6" s="240"/>
      <c r="D6" s="417"/>
      <c r="E6" s="417"/>
      <c r="F6" s="241"/>
      <c r="G6" s="242"/>
      <c r="H6" s="242"/>
      <c r="I6" s="242"/>
      <c r="J6" s="242"/>
      <c r="K6" s="242"/>
      <c r="L6" s="426"/>
      <c r="M6" s="426"/>
    </row>
    <row r="7" spans="1:13" ht="15">
      <c r="A7" s="550" t="s">
        <v>440</v>
      </c>
      <c r="B7" s="551"/>
      <c r="C7" s="240">
        <v>1</v>
      </c>
      <c r="D7" s="418">
        <v>168061410303</v>
      </c>
      <c r="E7" s="418">
        <v>445801041539</v>
      </c>
      <c r="F7" s="243">
        <v>1051347976485</v>
      </c>
      <c r="G7" s="243">
        <f>+'[9]LCTT_BC'!D7</f>
        <v>2336930892832</v>
      </c>
      <c r="H7" s="243">
        <v>384397075779</v>
      </c>
      <c r="I7" s="243">
        <v>165519799423</v>
      </c>
      <c r="J7" s="243">
        <v>134224013813</v>
      </c>
      <c r="K7" s="243">
        <f>+'[10]LCTT_BC'!D7</f>
        <v>168061410303</v>
      </c>
      <c r="L7" s="427">
        <f aca="true" t="shared" si="0" ref="L7:L31">+G7</f>
        <v>2336930892832</v>
      </c>
      <c r="M7" s="427">
        <f>+K7</f>
        <v>168061410303</v>
      </c>
    </row>
    <row r="8" spans="1:13" ht="15">
      <c r="A8" s="550" t="s">
        <v>441</v>
      </c>
      <c r="B8" s="551"/>
      <c r="C8" s="240">
        <v>2</v>
      </c>
      <c r="D8" s="418">
        <v>-292590657277</v>
      </c>
      <c r="E8" s="418">
        <v>-325687505439</v>
      </c>
      <c r="F8" s="243">
        <v>-240642814158</v>
      </c>
      <c r="G8" s="243">
        <f>+'[9]LCTT_BC'!D8</f>
        <v>-182630899142</v>
      </c>
      <c r="H8" s="243">
        <v>-267102372091</v>
      </c>
      <c r="I8" s="243">
        <v>-142891480621</v>
      </c>
      <c r="J8" s="243">
        <v>-131071050764</v>
      </c>
      <c r="K8" s="243">
        <f>+'[10]LCTT_BC'!D8</f>
        <v>-292590657277</v>
      </c>
      <c r="L8" s="427">
        <f t="shared" si="0"/>
        <v>-182630899142</v>
      </c>
      <c r="M8" s="427">
        <f aca="true" t="shared" si="1" ref="M8:M13">+K8</f>
        <v>-292590657277</v>
      </c>
    </row>
    <row r="9" spans="1:13" ht="15">
      <c r="A9" s="550" t="s">
        <v>442</v>
      </c>
      <c r="B9" s="551"/>
      <c r="C9" s="240">
        <v>3</v>
      </c>
      <c r="D9" s="418">
        <v>-10871161551</v>
      </c>
      <c r="E9" s="418">
        <v>-13748523687</v>
      </c>
      <c r="F9" s="243">
        <v>-16056629767</v>
      </c>
      <c r="G9" s="243">
        <f>+'[9]LCTT_BC'!D9</f>
        <v>-16744350482</v>
      </c>
      <c r="H9" s="243">
        <v>-7309923541</v>
      </c>
      <c r="I9" s="243">
        <v>-9687059300</v>
      </c>
      <c r="J9" s="243">
        <v>-7861735487</v>
      </c>
      <c r="K9" s="243">
        <f>+'[10]LCTT_BC'!D9</f>
        <v>-10871161551</v>
      </c>
      <c r="L9" s="427">
        <f t="shared" si="0"/>
        <v>-16744350482</v>
      </c>
      <c r="M9" s="427">
        <f t="shared" si="1"/>
        <v>-10871161551</v>
      </c>
    </row>
    <row r="10" spans="1:13" ht="15">
      <c r="A10" s="550" t="s">
        <v>443</v>
      </c>
      <c r="B10" s="551"/>
      <c r="C10" s="240">
        <v>4</v>
      </c>
      <c r="D10" s="418">
        <v>0</v>
      </c>
      <c r="E10" s="418">
        <v>-3423983189</v>
      </c>
      <c r="F10" s="243">
        <v>-4192159102</v>
      </c>
      <c r="G10" s="243">
        <f>+'[9]LCTT_BC'!D10</f>
        <v>-7530631808</v>
      </c>
      <c r="H10" s="243">
        <v>0</v>
      </c>
      <c r="I10" s="243">
        <v>-85867</v>
      </c>
      <c r="J10" s="243">
        <v>0</v>
      </c>
      <c r="K10" s="243">
        <f>+'[10]LCTT_BC'!D10</f>
        <v>0</v>
      </c>
      <c r="L10" s="427">
        <f t="shared" si="0"/>
        <v>-7530631808</v>
      </c>
      <c r="M10" s="427">
        <f t="shared" si="1"/>
        <v>0</v>
      </c>
    </row>
    <row r="11" spans="1:13" ht="15">
      <c r="A11" s="550" t="s">
        <v>444</v>
      </c>
      <c r="B11" s="551"/>
      <c r="C11" s="240">
        <v>5</v>
      </c>
      <c r="D11" s="418">
        <v>-240671895</v>
      </c>
      <c r="E11" s="418">
        <v>-68949692</v>
      </c>
      <c r="F11" s="243">
        <v>-593631049</v>
      </c>
      <c r="G11" s="243">
        <f>+'[9]LCTT_BC'!D11</f>
        <v>0</v>
      </c>
      <c r="H11" s="243">
        <v>-540000000</v>
      </c>
      <c r="I11" s="243">
        <v>-1073358421</v>
      </c>
      <c r="J11" s="243">
        <v>-738500000</v>
      </c>
      <c r="K11" s="243">
        <f>+'[10]LCTT_BC'!D11</f>
        <v>-240671895</v>
      </c>
      <c r="L11" s="427">
        <f t="shared" si="0"/>
        <v>0</v>
      </c>
      <c r="M11" s="427">
        <f t="shared" si="1"/>
        <v>-240671895</v>
      </c>
    </row>
    <row r="12" spans="1:13" ht="15">
      <c r="A12" s="550" t="s">
        <v>445</v>
      </c>
      <c r="B12" s="551"/>
      <c r="C12" s="240">
        <v>6</v>
      </c>
      <c r="D12" s="418">
        <f>938502746147+710206184</f>
        <v>939212952331</v>
      </c>
      <c r="E12" s="418">
        <v>418456618707</v>
      </c>
      <c r="F12" s="243">
        <f>1064760047871+316000000</f>
        <v>1065076047871</v>
      </c>
      <c r="G12" s="243">
        <f>+'[9]LCTT_BC'!D12</f>
        <v>2211192492516</v>
      </c>
      <c r="H12" s="243">
        <v>256364888794</v>
      </c>
      <c r="I12" s="243">
        <v>81268153737</v>
      </c>
      <c r="J12" s="243">
        <v>381202971505</v>
      </c>
      <c r="K12" s="243">
        <f>+'[10]LCTT_BC'!D12</f>
        <v>938502746147</v>
      </c>
      <c r="L12" s="427">
        <f t="shared" si="0"/>
        <v>2211192492516</v>
      </c>
      <c r="M12" s="427">
        <f t="shared" si="1"/>
        <v>938502746147</v>
      </c>
    </row>
    <row r="13" spans="1:13" ht="15">
      <c r="A13" s="550" t="s">
        <v>446</v>
      </c>
      <c r="B13" s="551"/>
      <c r="C13" s="240">
        <v>7</v>
      </c>
      <c r="D13" s="418">
        <v>-825260267743</v>
      </c>
      <c r="E13" s="418">
        <v>-395510679403</v>
      </c>
      <c r="F13" s="243">
        <f>-1762350101395-3642010024</f>
        <v>-1765992111419</v>
      </c>
      <c r="G13" s="243">
        <f>+'[9]LCTT_BC'!D13</f>
        <v>-4065069498644</v>
      </c>
      <c r="H13" s="243">
        <f>-423158258075-51181457</f>
        <v>-423209439532</v>
      </c>
      <c r="I13" s="243">
        <v>-110115046099</v>
      </c>
      <c r="J13" s="243">
        <f>-405227076499-20000000-322136639</f>
        <v>-405569213138</v>
      </c>
      <c r="K13" s="243">
        <f>+'[10]LCTT_BC'!D13</f>
        <v>-825260267743</v>
      </c>
      <c r="L13" s="427">
        <f t="shared" si="0"/>
        <v>-4065069498644</v>
      </c>
      <c r="M13" s="427">
        <f t="shared" si="1"/>
        <v>-825260267743</v>
      </c>
    </row>
    <row r="14" spans="1:13" ht="15">
      <c r="A14" s="560" t="s">
        <v>447</v>
      </c>
      <c r="B14" s="561"/>
      <c r="C14" s="244">
        <v>20</v>
      </c>
      <c r="D14" s="419">
        <f aca="true" t="shared" si="2" ref="D14:J14">SUM(D7:D13)</f>
        <v>-21688395832</v>
      </c>
      <c r="E14" s="419">
        <f t="shared" si="2"/>
        <v>125818018836</v>
      </c>
      <c r="F14" s="419">
        <f t="shared" si="2"/>
        <v>88946678861</v>
      </c>
      <c r="G14" s="250">
        <f>+'[9]LCTT_BC'!D14</f>
        <v>276148005272</v>
      </c>
      <c r="H14" s="419">
        <f t="shared" si="2"/>
        <v>-57399770591</v>
      </c>
      <c r="I14" s="419">
        <f t="shared" si="2"/>
        <v>-16979077148</v>
      </c>
      <c r="J14" s="419">
        <f t="shared" si="2"/>
        <v>-29813514071</v>
      </c>
      <c r="K14" s="250">
        <f>+'[10]LCTT_BC'!D14</f>
        <v>-22398602016</v>
      </c>
      <c r="L14" s="428">
        <f t="shared" si="0"/>
        <v>276148005272</v>
      </c>
      <c r="M14" s="428">
        <f>+K14</f>
        <v>-22398602016</v>
      </c>
    </row>
    <row r="15" spans="1:13" ht="15">
      <c r="A15" s="558" t="s">
        <v>448</v>
      </c>
      <c r="B15" s="559"/>
      <c r="C15" s="240"/>
      <c r="D15" s="418"/>
      <c r="E15" s="418"/>
      <c r="F15" s="243"/>
      <c r="G15" s="250">
        <f>+'[9]LCTT_BC'!D15</f>
        <v>0</v>
      </c>
      <c r="H15" s="243"/>
      <c r="I15" s="243"/>
      <c r="J15" s="243"/>
      <c r="K15" s="250">
        <f>+'[10]LCTT_BC'!D15</f>
        <v>0</v>
      </c>
      <c r="L15" s="427">
        <f t="shared" si="0"/>
        <v>0</v>
      </c>
      <c r="M15" s="427">
        <f>+K15</f>
        <v>0</v>
      </c>
    </row>
    <row r="16" spans="1:13" ht="15">
      <c r="A16" s="550" t="s">
        <v>449</v>
      </c>
      <c r="B16" s="551"/>
      <c r="C16" s="240">
        <v>21</v>
      </c>
      <c r="D16" s="418">
        <v>0</v>
      </c>
      <c r="E16" s="418">
        <v>-101705273</v>
      </c>
      <c r="F16" s="243">
        <v>-184167678</v>
      </c>
      <c r="G16" s="250">
        <f>+'[9]LCTT_BC'!D16</f>
        <v>-1264258193</v>
      </c>
      <c r="H16" s="243">
        <v>0</v>
      </c>
      <c r="I16" s="243">
        <v>-22695975</v>
      </c>
      <c r="J16" s="243">
        <v>0</v>
      </c>
      <c r="K16" s="250">
        <f>+'[10]LCTT_BC'!D16</f>
        <v>0</v>
      </c>
      <c r="L16" s="427">
        <f t="shared" si="0"/>
        <v>-1264258193</v>
      </c>
      <c r="M16" s="427">
        <f aca="true" t="shared" si="3" ref="M16:M23">+K16</f>
        <v>0</v>
      </c>
    </row>
    <row r="17" spans="1:13" ht="15">
      <c r="A17" s="550" t="s">
        <v>450</v>
      </c>
      <c r="B17" s="551"/>
      <c r="C17" s="240">
        <v>22</v>
      </c>
      <c r="D17" s="418">
        <v>242915</v>
      </c>
      <c r="E17" s="418">
        <v>92319</v>
      </c>
      <c r="F17" s="243">
        <v>119720035</v>
      </c>
      <c r="G17" s="250">
        <f>+'[9]LCTT_BC'!D17</f>
        <v>0</v>
      </c>
      <c r="H17" s="243">
        <v>0</v>
      </c>
      <c r="I17" s="243">
        <v>0</v>
      </c>
      <c r="J17" s="243">
        <v>0</v>
      </c>
      <c r="K17" s="250">
        <f>+'[10]LCTT_BC'!D17</f>
        <v>242915</v>
      </c>
      <c r="L17" s="427">
        <f t="shared" si="0"/>
        <v>0</v>
      </c>
      <c r="M17" s="427">
        <f t="shared" si="3"/>
        <v>242915</v>
      </c>
    </row>
    <row r="18" spans="1:13" ht="15">
      <c r="A18" s="550" t="s">
        <v>451</v>
      </c>
      <c r="B18" s="551"/>
      <c r="C18" s="240">
        <v>23</v>
      </c>
      <c r="D18" s="418">
        <v>0</v>
      </c>
      <c r="E18" s="418">
        <v>0</v>
      </c>
      <c r="F18" s="243">
        <v>0</v>
      </c>
      <c r="G18" s="250">
        <f>+'[9]LCTT_BC'!D18</f>
        <v>0</v>
      </c>
      <c r="H18" s="243">
        <v>0</v>
      </c>
      <c r="I18" s="243">
        <v>0</v>
      </c>
      <c r="J18" s="243">
        <v>0</v>
      </c>
      <c r="K18" s="250">
        <f>+'[10]LCTT_BC'!D18</f>
        <v>0</v>
      </c>
      <c r="L18" s="427">
        <f t="shared" si="0"/>
        <v>0</v>
      </c>
      <c r="M18" s="427">
        <f t="shared" si="3"/>
        <v>0</v>
      </c>
    </row>
    <row r="19" spans="1:13" ht="15">
      <c r="A19" s="550" t="s">
        <v>452</v>
      </c>
      <c r="B19" s="551"/>
      <c r="C19" s="240">
        <v>24</v>
      </c>
      <c r="D19" s="418">
        <v>0</v>
      </c>
      <c r="E19" s="418">
        <v>0</v>
      </c>
      <c r="F19" s="243">
        <v>0</v>
      </c>
      <c r="G19" s="250">
        <f>+'[9]LCTT_BC'!D19</f>
        <v>0</v>
      </c>
      <c r="H19" s="243">
        <v>0</v>
      </c>
      <c r="I19" s="243">
        <v>0</v>
      </c>
      <c r="J19" s="243">
        <v>0</v>
      </c>
      <c r="K19" s="250">
        <f>+'[10]LCTT_BC'!D19</f>
        <v>0</v>
      </c>
      <c r="L19" s="427">
        <f t="shared" si="0"/>
        <v>0</v>
      </c>
      <c r="M19" s="427">
        <f t="shared" si="3"/>
        <v>0</v>
      </c>
    </row>
    <row r="20" spans="1:13" ht="15">
      <c r="A20" s="550" t="s">
        <v>453</v>
      </c>
      <c r="B20" s="551"/>
      <c r="C20" s="240">
        <v>25</v>
      </c>
      <c r="D20" s="418">
        <v>0</v>
      </c>
      <c r="E20" s="418">
        <v>0</v>
      </c>
      <c r="F20" s="243">
        <v>0</v>
      </c>
      <c r="G20" s="250">
        <f>+'[9]LCTT_BC'!D20</f>
        <v>0</v>
      </c>
      <c r="H20" s="243">
        <v>0</v>
      </c>
      <c r="I20" s="243">
        <v>0</v>
      </c>
      <c r="J20" s="243">
        <v>0</v>
      </c>
      <c r="K20" s="250">
        <f>+'[10]LCTT_BC'!D20</f>
        <v>0</v>
      </c>
      <c r="L20" s="427">
        <f t="shared" si="0"/>
        <v>0</v>
      </c>
      <c r="M20" s="427">
        <f t="shared" si="3"/>
        <v>0</v>
      </c>
    </row>
    <row r="21" spans="1:13" ht="15">
      <c r="A21" s="550" t="s">
        <v>454</v>
      </c>
      <c r="B21" s="551"/>
      <c r="C21" s="240">
        <v>26</v>
      </c>
      <c r="D21" s="418">
        <v>0</v>
      </c>
      <c r="E21" s="418">
        <v>0</v>
      </c>
      <c r="F21" s="243">
        <v>0</v>
      </c>
      <c r="G21" s="250">
        <f>+'[9]LCTT_BC'!D21</f>
        <v>0</v>
      </c>
      <c r="H21" s="243">
        <v>0</v>
      </c>
      <c r="I21" s="243">
        <v>0</v>
      </c>
      <c r="J21" s="243">
        <v>0</v>
      </c>
      <c r="K21" s="250">
        <f>+'[10]LCTT_BC'!D21</f>
        <v>0</v>
      </c>
      <c r="L21" s="427">
        <f t="shared" si="0"/>
        <v>0</v>
      </c>
      <c r="M21" s="427">
        <f t="shared" si="3"/>
        <v>0</v>
      </c>
    </row>
    <row r="22" spans="1:13" ht="15">
      <c r="A22" s="550" t="s">
        <v>455</v>
      </c>
      <c r="B22" s="551"/>
      <c r="C22" s="240">
        <v>27</v>
      </c>
      <c r="D22" s="418">
        <v>4239665</v>
      </c>
      <c r="E22" s="418">
        <v>0</v>
      </c>
      <c r="F22" s="243">
        <v>75681707</v>
      </c>
      <c r="G22" s="250">
        <f>+'[9]LCTT_BC'!D22</f>
        <v>0</v>
      </c>
      <c r="H22" s="243">
        <v>0</v>
      </c>
      <c r="I22" s="243">
        <v>0</v>
      </c>
      <c r="J22" s="243">
        <v>334283</v>
      </c>
      <c r="K22" s="250">
        <f>+'[10]LCTT_BC'!D22</f>
        <v>4239665</v>
      </c>
      <c r="L22" s="427">
        <f t="shared" si="0"/>
        <v>0</v>
      </c>
      <c r="M22" s="427">
        <f t="shared" si="3"/>
        <v>4239665</v>
      </c>
    </row>
    <row r="23" spans="1:13" ht="15">
      <c r="A23" s="560" t="s">
        <v>456</v>
      </c>
      <c r="B23" s="561"/>
      <c r="C23" s="244">
        <v>30</v>
      </c>
      <c r="D23" s="419">
        <f aca="true" t="shared" si="4" ref="D23:J23">SUM(D16:D22)</f>
        <v>4482580</v>
      </c>
      <c r="E23" s="419">
        <f t="shared" si="4"/>
        <v>-101612954</v>
      </c>
      <c r="F23" s="419">
        <f t="shared" si="4"/>
        <v>11234064</v>
      </c>
      <c r="G23" s="250">
        <f>+'[9]LCTT_BC'!D23</f>
        <v>-1264258193</v>
      </c>
      <c r="H23" s="419">
        <f t="shared" si="4"/>
        <v>0</v>
      </c>
      <c r="I23" s="419">
        <f t="shared" si="4"/>
        <v>-22695975</v>
      </c>
      <c r="J23" s="419">
        <f t="shared" si="4"/>
        <v>334283</v>
      </c>
      <c r="K23" s="250">
        <f>+'[10]LCTT_BC'!D23</f>
        <v>4482580</v>
      </c>
      <c r="L23" s="428">
        <f t="shared" si="0"/>
        <v>-1264258193</v>
      </c>
      <c r="M23" s="482">
        <f t="shared" si="3"/>
        <v>4482580</v>
      </c>
    </row>
    <row r="24" spans="1:13" ht="15">
      <c r="A24" s="558" t="s">
        <v>457</v>
      </c>
      <c r="B24" s="559"/>
      <c r="C24" s="240"/>
      <c r="D24" s="418"/>
      <c r="E24" s="418"/>
      <c r="F24" s="243"/>
      <c r="G24" s="250">
        <f>+'[9]LCTT_BC'!D24</f>
        <v>0</v>
      </c>
      <c r="H24" s="243">
        <v>0</v>
      </c>
      <c r="I24" s="243">
        <v>0</v>
      </c>
      <c r="J24" s="243">
        <v>0</v>
      </c>
      <c r="K24" s="250">
        <f>+'[10]LCTT_BC'!D24</f>
        <v>0</v>
      </c>
      <c r="L24" s="427">
        <f t="shared" si="0"/>
        <v>0</v>
      </c>
      <c r="M24" s="427">
        <f>+K24</f>
        <v>0</v>
      </c>
    </row>
    <row r="25" spans="1:13" ht="15">
      <c r="A25" s="550" t="s">
        <v>458</v>
      </c>
      <c r="B25" s="551"/>
      <c r="C25" s="240">
        <v>31</v>
      </c>
      <c r="D25" s="418">
        <v>0</v>
      </c>
      <c r="E25" s="418">
        <v>0</v>
      </c>
      <c r="F25" s="243">
        <v>0</v>
      </c>
      <c r="G25" s="250">
        <f>+'[9]LCTT_BC'!D25</f>
        <v>0</v>
      </c>
      <c r="H25" s="243">
        <v>0</v>
      </c>
      <c r="I25" s="243">
        <v>0</v>
      </c>
      <c r="J25" s="243">
        <v>0</v>
      </c>
      <c r="K25" s="250">
        <f>+'[10]LCTT_BC'!D25</f>
        <v>0</v>
      </c>
      <c r="L25" s="427">
        <f t="shared" si="0"/>
        <v>0</v>
      </c>
      <c r="M25" s="427">
        <f>+K25</f>
        <v>0</v>
      </c>
    </row>
    <row r="26" spans="1:13" ht="15">
      <c r="A26" s="550" t="s">
        <v>459</v>
      </c>
      <c r="B26" s="551"/>
      <c r="C26" s="240">
        <v>32</v>
      </c>
      <c r="D26" s="418">
        <v>0</v>
      </c>
      <c r="E26" s="418">
        <v>0</v>
      </c>
      <c r="F26" s="243">
        <v>0</v>
      </c>
      <c r="G26" s="250">
        <f>+'[9]LCTT_BC'!D26</f>
        <v>0</v>
      </c>
      <c r="H26" s="243">
        <v>0</v>
      </c>
      <c r="I26" s="243">
        <v>0</v>
      </c>
      <c r="J26" s="243">
        <v>0</v>
      </c>
      <c r="K26" s="250">
        <f>+'[10]LCTT_BC'!D26</f>
        <v>0</v>
      </c>
      <c r="L26" s="427">
        <f t="shared" si="0"/>
        <v>0</v>
      </c>
      <c r="M26" s="427">
        <f>+K26</f>
        <v>0</v>
      </c>
    </row>
    <row r="27" spans="1:13" ht="15">
      <c r="A27" s="550" t="s">
        <v>460</v>
      </c>
      <c r="B27" s="551"/>
      <c r="C27" s="240">
        <v>33</v>
      </c>
      <c r="D27" s="418">
        <v>31000729978</v>
      </c>
      <c r="E27" s="418">
        <v>171787400000</v>
      </c>
      <c r="F27" s="243">
        <v>96196500000</v>
      </c>
      <c r="G27" s="243">
        <f>+'[9]LCTT_BC'!D27</f>
        <v>232384000000</v>
      </c>
      <c r="H27" s="243">
        <v>166247421931</v>
      </c>
      <c r="I27" s="243">
        <v>62133298396</v>
      </c>
      <c r="J27" s="243">
        <v>0</v>
      </c>
      <c r="K27" s="243">
        <f>+'[10]LCTT_BC'!D27</f>
        <v>31000729978</v>
      </c>
      <c r="L27" s="427">
        <f t="shared" si="0"/>
        <v>232384000000</v>
      </c>
      <c r="M27" s="427">
        <f>+K27</f>
        <v>31000729978</v>
      </c>
    </row>
    <row r="28" spans="1:13" ht="15">
      <c r="A28" s="554" t="s">
        <v>461</v>
      </c>
      <c r="B28" s="555"/>
      <c r="C28" s="245">
        <v>34</v>
      </c>
      <c r="D28" s="420">
        <v>-11410000000</v>
      </c>
      <c r="E28" s="420">
        <v>-295588995353</v>
      </c>
      <c r="F28" s="246">
        <v>-172999260780</v>
      </c>
      <c r="G28" s="246">
        <f>+'[9]LCTT_BC'!D28</f>
        <v>-472186196264</v>
      </c>
      <c r="H28" s="246">
        <v>-124576818268</v>
      </c>
      <c r="I28" s="246">
        <v>-48394225378</v>
      </c>
      <c r="J28" s="246">
        <v>-410000000</v>
      </c>
      <c r="K28" s="246">
        <f>+'[10]LCTT_BC'!D28</f>
        <v>-11410000000</v>
      </c>
      <c r="L28" s="246">
        <f t="shared" si="0"/>
        <v>-472186196264</v>
      </c>
      <c r="M28" s="246">
        <f>+K28</f>
        <v>-11410000000</v>
      </c>
    </row>
    <row r="29" spans="1:13" ht="15">
      <c r="A29" s="556" t="s">
        <v>462</v>
      </c>
      <c r="B29" s="557"/>
      <c r="C29" s="247">
        <v>35</v>
      </c>
      <c r="D29" s="417">
        <v>0</v>
      </c>
      <c r="E29" s="417">
        <v>0</v>
      </c>
      <c r="F29" s="248">
        <v>0</v>
      </c>
      <c r="G29" s="480">
        <f>+'[9]LCTT_BC'!D29</f>
        <v>0</v>
      </c>
      <c r="H29" s="248">
        <v>0</v>
      </c>
      <c r="I29" s="248">
        <v>0</v>
      </c>
      <c r="J29" s="243">
        <v>0</v>
      </c>
      <c r="K29" s="480">
        <f>+'[10]LCTT_BC'!D29</f>
        <v>0</v>
      </c>
      <c r="L29" s="427">
        <f t="shared" si="0"/>
        <v>0</v>
      </c>
      <c r="M29" s="427">
        <f>+H29</f>
        <v>0</v>
      </c>
    </row>
    <row r="30" spans="1:13" ht="15">
      <c r="A30" s="556" t="s">
        <v>463</v>
      </c>
      <c r="B30" s="557"/>
      <c r="C30" s="247">
        <v>36</v>
      </c>
      <c r="D30" s="417">
        <v>0</v>
      </c>
      <c r="E30" s="417">
        <v>0</v>
      </c>
      <c r="F30" s="243">
        <v>-60000000</v>
      </c>
      <c r="G30" s="250">
        <f>+'[9]LCTT_BC'!D30</f>
        <v>0</v>
      </c>
      <c r="H30" s="243">
        <v>0</v>
      </c>
      <c r="I30" s="243">
        <v>0</v>
      </c>
      <c r="J30" s="243">
        <v>0</v>
      </c>
      <c r="K30" s="250">
        <f>+'[10]LCTT_BC'!D30</f>
        <v>0</v>
      </c>
      <c r="L30" s="427">
        <f t="shared" si="0"/>
        <v>0</v>
      </c>
      <c r="M30" s="427">
        <f>+H30</f>
        <v>0</v>
      </c>
    </row>
    <row r="31" spans="1:13" ht="15">
      <c r="A31" s="558" t="s">
        <v>464</v>
      </c>
      <c r="B31" s="559"/>
      <c r="C31" s="249">
        <v>40</v>
      </c>
      <c r="D31" s="421">
        <f aca="true" t="shared" si="5" ref="D31:J31">SUM(D25:D30)</f>
        <v>19590729978</v>
      </c>
      <c r="E31" s="421">
        <f t="shared" si="5"/>
        <v>-123801595353</v>
      </c>
      <c r="F31" s="421">
        <f t="shared" si="5"/>
        <v>-76862760780</v>
      </c>
      <c r="G31" s="250">
        <f>+'[9]LCTT_BC'!D31</f>
        <v>-239802196264</v>
      </c>
      <c r="H31" s="421">
        <f t="shared" si="5"/>
        <v>41670603663</v>
      </c>
      <c r="I31" s="421">
        <f t="shared" si="5"/>
        <v>13739073018</v>
      </c>
      <c r="J31" s="421">
        <f t="shared" si="5"/>
        <v>-410000000</v>
      </c>
      <c r="K31" s="250">
        <f>+'[10]LCTT_BC'!D31</f>
        <v>19590729978</v>
      </c>
      <c r="L31" s="428">
        <f t="shared" si="0"/>
        <v>-239802196264</v>
      </c>
      <c r="M31" s="428">
        <f>+K31</f>
        <v>19590729978</v>
      </c>
    </row>
    <row r="32" spans="1:13" ht="15">
      <c r="A32" s="558" t="s">
        <v>465</v>
      </c>
      <c r="B32" s="559"/>
      <c r="C32" s="251">
        <v>50</v>
      </c>
      <c r="D32" s="280">
        <f aca="true" t="shared" si="6" ref="D32:J32">D14+D23+D31</f>
        <v>-2093183274</v>
      </c>
      <c r="E32" s="280">
        <f t="shared" si="6"/>
        <v>1914810529</v>
      </c>
      <c r="F32" s="280">
        <f t="shared" si="6"/>
        <v>12095152145</v>
      </c>
      <c r="G32" s="250">
        <f>+'[9]LCTT_BC'!D32</f>
        <v>35081550815</v>
      </c>
      <c r="H32" s="280">
        <f t="shared" si="6"/>
        <v>-15729166928</v>
      </c>
      <c r="I32" s="280">
        <f t="shared" si="6"/>
        <v>-3262700105</v>
      </c>
      <c r="J32" s="280">
        <f t="shared" si="6"/>
        <v>-30223179788</v>
      </c>
      <c r="K32" s="250">
        <f>+'[10]LCTT_BC'!D32</f>
        <v>-2803389458</v>
      </c>
      <c r="L32" s="428">
        <f aca="true" t="shared" si="7" ref="L32:M35">+G32</f>
        <v>35081550815</v>
      </c>
      <c r="M32" s="428">
        <f>+K32</f>
        <v>-2803389458</v>
      </c>
    </row>
    <row r="33" spans="1:13" ht="15">
      <c r="A33" s="558" t="s">
        <v>466</v>
      </c>
      <c r="B33" s="559"/>
      <c r="C33" s="251">
        <v>60</v>
      </c>
      <c r="D33" s="280">
        <v>18993058721</v>
      </c>
      <c r="E33" s="280">
        <v>16899875447</v>
      </c>
      <c r="F33" s="250">
        <f>E35</f>
        <v>18814685976</v>
      </c>
      <c r="G33" s="250">
        <f>+'[9]LCTT_BC'!D33</f>
        <v>38692488822</v>
      </c>
      <c r="H33" s="250">
        <v>74235490680</v>
      </c>
      <c r="I33" s="250">
        <v>58506323752</v>
      </c>
      <c r="J33" s="250">
        <f>I35</f>
        <v>55243623647</v>
      </c>
      <c r="K33" s="250">
        <f>+'[10]LCTT_BC'!D33</f>
        <v>19703264905</v>
      </c>
      <c r="L33" s="428">
        <f t="shared" si="7"/>
        <v>38692488822</v>
      </c>
      <c r="M33" s="428">
        <f>+K33</f>
        <v>19703264905</v>
      </c>
    </row>
    <row r="34" spans="1:13" ht="15">
      <c r="A34" s="550" t="s">
        <v>467</v>
      </c>
      <c r="B34" s="551"/>
      <c r="C34" s="240">
        <v>61</v>
      </c>
      <c r="D34" s="418">
        <v>0</v>
      </c>
      <c r="E34" s="418">
        <v>0</v>
      </c>
      <c r="F34" s="243">
        <v>0</v>
      </c>
      <c r="G34" s="250">
        <f>+'[9]LCTT_BC'!D34</f>
        <v>0</v>
      </c>
      <c r="H34" s="243">
        <v>0</v>
      </c>
      <c r="I34" s="243">
        <v>0</v>
      </c>
      <c r="J34" s="243">
        <v>0</v>
      </c>
      <c r="K34" s="250">
        <f>+'[10]LCTT_BC'!D34</f>
        <v>0</v>
      </c>
      <c r="L34" s="428">
        <f t="shared" si="7"/>
        <v>0</v>
      </c>
      <c r="M34" s="428">
        <f t="shared" si="7"/>
        <v>0</v>
      </c>
    </row>
    <row r="35" spans="1:13" ht="15">
      <c r="A35" s="552" t="s">
        <v>468</v>
      </c>
      <c r="B35" s="553"/>
      <c r="C35" s="252">
        <v>70</v>
      </c>
      <c r="D35" s="422">
        <f aca="true" t="shared" si="8" ref="D35:J35">D32+D33+D34</f>
        <v>16899875447</v>
      </c>
      <c r="E35" s="422">
        <f t="shared" si="8"/>
        <v>18814685976</v>
      </c>
      <c r="F35" s="422">
        <f t="shared" si="8"/>
        <v>30909838121</v>
      </c>
      <c r="G35" s="429">
        <f>+'[9]LCTT_BC'!D35</f>
        <v>73774039637</v>
      </c>
      <c r="H35" s="422">
        <f t="shared" si="8"/>
        <v>58506323752</v>
      </c>
      <c r="I35" s="422">
        <f t="shared" si="8"/>
        <v>55243623647</v>
      </c>
      <c r="J35" s="422">
        <f t="shared" si="8"/>
        <v>25020443859</v>
      </c>
      <c r="K35" s="429">
        <f>+'[10]LCTT_BC'!D35</f>
        <v>16899875447</v>
      </c>
      <c r="L35" s="481">
        <f t="shared" si="7"/>
        <v>73774039637</v>
      </c>
      <c r="M35" s="481">
        <f>+K35</f>
        <v>16899875447</v>
      </c>
    </row>
    <row r="36" spans="1:13" ht="15.75">
      <c r="A36" s="236"/>
      <c r="B36" s="236"/>
      <c r="C36" s="236"/>
      <c r="D36" s="236"/>
      <c r="E36" s="236"/>
      <c r="F36" s="253"/>
      <c r="G36" s="253"/>
      <c r="H36" s="253"/>
      <c r="I36" s="253"/>
      <c r="J36" s="254"/>
      <c r="K36" s="254"/>
      <c r="L36" s="450"/>
      <c r="M36" s="452"/>
    </row>
    <row r="37" spans="4:11" ht="15" hidden="1">
      <c r="D37" s="423">
        <v>18993058721</v>
      </c>
      <c r="E37" s="413">
        <f>F33-E35</f>
        <v>0</v>
      </c>
      <c r="F37">
        <v>34551848145</v>
      </c>
      <c r="H37" s="413">
        <f>I33-H35</f>
        <v>0</v>
      </c>
      <c r="I37" s="413">
        <f>I35-J33</f>
        <v>0</v>
      </c>
      <c r="J37" s="413">
        <v>25342580498</v>
      </c>
      <c r="K37" s="413"/>
    </row>
    <row r="38" spans="6:7" ht="15">
      <c r="F38" s="413"/>
      <c r="G38" s="413"/>
    </row>
    <row r="39" ht="15">
      <c r="D39" s="413">
        <f>D33-D37</f>
        <v>0</v>
      </c>
    </row>
  </sheetData>
  <sheetProtection/>
  <mergeCells count="34">
    <mergeCell ref="A6:B6"/>
    <mergeCell ref="A7:B7"/>
    <mergeCell ref="B1:C1"/>
    <mergeCell ref="B2:C2"/>
    <mergeCell ref="B3:C3"/>
    <mergeCell ref="A5:B5"/>
    <mergeCell ref="A18:B18"/>
    <mergeCell ref="A19:B19"/>
    <mergeCell ref="A8:B8"/>
    <mergeCell ref="A9:B9"/>
    <mergeCell ref="A10:B10"/>
    <mergeCell ref="A11:B11"/>
    <mergeCell ref="A12:B12"/>
    <mergeCell ref="A13:B13"/>
    <mergeCell ref="A14:B14"/>
    <mergeCell ref="A15:B15"/>
    <mergeCell ref="A16:B16"/>
    <mergeCell ref="A17:B17"/>
    <mergeCell ref="A30:B30"/>
    <mergeCell ref="A31:B31"/>
    <mergeCell ref="A20:B20"/>
    <mergeCell ref="A21:B21"/>
    <mergeCell ref="A22:B22"/>
    <mergeCell ref="A23:B23"/>
    <mergeCell ref="A24:B24"/>
    <mergeCell ref="A25:B25"/>
    <mergeCell ref="A34:B34"/>
    <mergeCell ref="A35:B35"/>
    <mergeCell ref="A26:B26"/>
    <mergeCell ref="A27:B27"/>
    <mergeCell ref="A28:B28"/>
    <mergeCell ref="A29:B29"/>
    <mergeCell ref="A32:B32"/>
    <mergeCell ref="A33:B33"/>
  </mergeCells>
  <printOptions/>
  <pageMargins left="0.47" right="0.32" top="0.48" bottom="0.29" header="0.3" footer="0.3"/>
  <pageSetup fitToHeight="1" fitToWidth="1" horizontalDpi="600" verticalDpi="600" orientation="landscape" paperSize="9" scale="76"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24">
      <selection activeCell="E34" sqref="E34"/>
    </sheetView>
  </sheetViews>
  <sheetFormatPr defaultColWidth="9.140625" defaultRowHeight="15"/>
  <cols>
    <col min="1" max="1" width="43.421875" style="283" customWidth="1"/>
    <col min="2" max="2" width="26.28125" style="283" customWidth="1"/>
    <col min="3" max="3" width="5.8515625" style="283" customWidth="1"/>
    <col min="4" max="4" width="19.421875" style="283" customWidth="1"/>
    <col min="5" max="5" width="19.57421875" style="283" customWidth="1"/>
    <col min="6" max="16384" width="9.140625" style="283" customWidth="1"/>
  </cols>
  <sheetData>
    <row r="1" spans="1:5" ht="16.5">
      <c r="A1" s="319" t="s">
        <v>431</v>
      </c>
      <c r="B1" s="585" t="s">
        <v>779</v>
      </c>
      <c r="C1" s="585"/>
      <c r="D1" s="585"/>
      <c r="E1" s="434" t="s">
        <v>782</v>
      </c>
    </row>
    <row r="2" spans="1:4" ht="16.5">
      <c r="A2" s="433" t="s">
        <v>434</v>
      </c>
      <c r="B2" s="586" t="s">
        <v>791</v>
      </c>
      <c r="C2" s="586"/>
      <c r="D2" s="586"/>
    </row>
    <row r="3" spans="1:4" ht="16.5">
      <c r="A3" s="435"/>
      <c r="B3" s="587" t="s">
        <v>435</v>
      </c>
      <c r="C3" s="587"/>
      <c r="D3" s="587"/>
    </row>
    <row r="4" spans="1:5" ht="16.5">
      <c r="A4" s="435"/>
      <c r="B4" s="435"/>
      <c r="C4" s="436"/>
      <c r="E4" s="437" t="s">
        <v>436</v>
      </c>
    </row>
    <row r="5" spans="1:5" ht="39.75" customHeight="1">
      <c r="A5" s="591" t="s">
        <v>437</v>
      </c>
      <c r="B5" s="591"/>
      <c r="C5" s="592" t="s">
        <v>781</v>
      </c>
      <c r="D5" s="590" t="s">
        <v>780</v>
      </c>
      <c r="E5" s="590"/>
    </row>
    <row r="6" spans="1:5" ht="16.5">
      <c r="A6" s="591"/>
      <c r="B6" s="591"/>
      <c r="C6" s="591"/>
      <c r="D6" s="430" t="s">
        <v>799</v>
      </c>
      <c r="E6" s="430" t="s">
        <v>530</v>
      </c>
    </row>
    <row r="7" spans="1:5" ht="16.5">
      <c r="A7" s="588" t="s">
        <v>439</v>
      </c>
      <c r="B7" s="589"/>
      <c r="C7" s="438"/>
      <c r="D7" s="431"/>
      <c r="E7" s="431"/>
    </row>
    <row r="8" spans="1:5" ht="16.5">
      <c r="A8" s="571" t="s">
        <v>440</v>
      </c>
      <c r="B8" s="572"/>
      <c r="C8" s="438">
        <v>1</v>
      </c>
      <c r="D8" s="432">
        <f>+LCTT!G7</f>
        <v>2336930892832</v>
      </c>
      <c r="E8" s="432">
        <f>+LCTT!K7</f>
        <v>168061410303</v>
      </c>
    </row>
    <row r="9" spans="1:5" ht="16.5">
      <c r="A9" s="571" t="s">
        <v>441</v>
      </c>
      <c r="B9" s="572"/>
      <c r="C9" s="438">
        <v>2</v>
      </c>
      <c r="D9" s="432">
        <f>+LCTT!L8</f>
        <v>-182630899142</v>
      </c>
      <c r="E9" s="432">
        <f>+LCTT!M8</f>
        <v>-292590657277</v>
      </c>
    </row>
    <row r="10" spans="1:5" ht="16.5">
      <c r="A10" s="571" t="s">
        <v>442</v>
      </c>
      <c r="B10" s="572"/>
      <c r="C10" s="438">
        <v>3</v>
      </c>
      <c r="D10" s="432">
        <f>+LCTT!L9</f>
        <v>-16744350482</v>
      </c>
      <c r="E10" s="432">
        <f>+LCTT!M9</f>
        <v>-10871161551</v>
      </c>
    </row>
    <row r="11" spans="1:5" ht="16.5">
      <c r="A11" s="571" t="s">
        <v>443</v>
      </c>
      <c r="B11" s="572"/>
      <c r="C11" s="438">
        <v>4</v>
      </c>
      <c r="D11" s="432">
        <f>+LCTT!L10</f>
        <v>-7530631808</v>
      </c>
      <c r="E11" s="432">
        <f>+LCTT!M10</f>
        <v>0</v>
      </c>
    </row>
    <row r="12" spans="1:5" ht="16.5">
      <c r="A12" s="571" t="s">
        <v>444</v>
      </c>
      <c r="B12" s="572"/>
      <c r="C12" s="438">
        <v>5</v>
      </c>
      <c r="D12" s="432">
        <f>+LCTT!L11</f>
        <v>0</v>
      </c>
      <c r="E12" s="432">
        <f>+LCTT!M11</f>
        <v>-240671895</v>
      </c>
    </row>
    <row r="13" spans="1:5" ht="16.5">
      <c r="A13" s="571" t="s">
        <v>445</v>
      </c>
      <c r="B13" s="572"/>
      <c r="C13" s="438">
        <v>6</v>
      </c>
      <c r="D13" s="432">
        <f>+LCTT!L12</f>
        <v>2211192492516</v>
      </c>
      <c r="E13" s="432">
        <f>+LCTT!M12</f>
        <v>938502746147</v>
      </c>
    </row>
    <row r="14" spans="1:5" ht="16.5">
      <c r="A14" s="571" t="s">
        <v>446</v>
      </c>
      <c r="B14" s="572"/>
      <c r="C14" s="438">
        <v>7</v>
      </c>
      <c r="D14" s="432">
        <f>+LCTT!L13</f>
        <v>-4065069498644</v>
      </c>
      <c r="E14" s="432">
        <f>+LCTT!M13</f>
        <v>-825260267743</v>
      </c>
    </row>
    <row r="15" spans="1:5" ht="16.5">
      <c r="A15" s="583" t="s">
        <v>447</v>
      </c>
      <c r="B15" s="584"/>
      <c r="C15" s="439">
        <v>20</v>
      </c>
      <c r="D15" s="432">
        <f>+LCTT!L14</f>
        <v>276148005272</v>
      </c>
      <c r="E15" s="432">
        <f>+LCTT!M14</f>
        <v>-22398602016</v>
      </c>
    </row>
    <row r="16" spans="1:5" ht="16.5">
      <c r="A16" s="569" t="s">
        <v>448</v>
      </c>
      <c r="B16" s="570"/>
      <c r="C16" s="438"/>
      <c r="D16" s="432">
        <f>+LCTT!L15</f>
        <v>0</v>
      </c>
      <c r="E16" s="432">
        <f>+LCTT!M15</f>
        <v>0</v>
      </c>
    </row>
    <row r="17" spans="1:5" ht="16.5">
      <c r="A17" s="571" t="s">
        <v>449</v>
      </c>
      <c r="B17" s="572"/>
      <c r="C17" s="438">
        <v>21</v>
      </c>
      <c r="D17" s="432">
        <f>+LCTT!L16</f>
        <v>-1264258193</v>
      </c>
      <c r="E17" s="432">
        <f>+LCTT!M16</f>
        <v>0</v>
      </c>
    </row>
    <row r="18" spans="1:5" ht="16.5">
      <c r="A18" s="571" t="s">
        <v>450</v>
      </c>
      <c r="B18" s="572"/>
      <c r="C18" s="438">
        <v>22</v>
      </c>
      <c r="D18" s="432">
        <f>+LCTT!L17</f>
        <v>0</v>
      </c>
      <c r="E18" s="432">
        <f>+LCTT!M17</f>
        <v>242915</v>
      </c>
    </row>
    <row r="19" spans="1:5" ht="16.5">
      <c r="A19" s="571" t="s">
        <v>451</v>
      </c>
      <c r="B19" s="572"/>
      <c r="C19" s="438">
        <v>23</v>
      </c>
      <c r="D19" s="432">
        <f>+LCTT!L18</f>
        <v>0</v>
      </c>
      <c r="E19" s="432">
        <f>+LCTT!M18</f>
        <v>0</v>
      </c>
    </row>
    <row r="20" spans="1:5" ht="16.5">
      <c r="A20" s="571" t="s">
        <v>452</v>
      </c>
      <c r="B20" s="572"/>
      <c r="C20" s="438">
        <v>24</v>
      </c>
      <c r="D20" s="432">
        <f>+LCTT!L19</f>
        <v>0</v>
      </c>
      <c r="E20" s="432">
        <f>+LCTT!M19</f>
        <v>0</v>
      </c>
    </row>
    <row r="21" spans="1:5" ht="16.5">
      <c r="A21" s="571" t="s">
        <v>453</v>
      </c>
      <c r="B21" s="572"/>
      <c r="C21" s="438">
        <v>25</v>
      </c>
      <c r="D21" s="432">
        <f>+LCTT!L20</f>
        <v>0</v>
      </c>
      <c r="E21" s="432">
        <f>+LCTT!M20</f>
        <v>0</v>
      </c>
    </row>
    <row r="22" spans="1:5" ht="16.5">
      <c r="A22" s="571" t="s">
        <v>454</v>
      </c>
      <c r="B22" s="572"/>
      <c r="C22" s="438">
        <v>26</v>
      </c>
      <c r="D22" s="432">
        <f>+LCTT!L21</f>
        <v>0</v>
      </c>
      <c r="E22" s="432">
        <f>+LCTT!M21</f>
        <v>0</v>
      </c>
    </row>
    <row r="23" spans="1:5" ht="16.5">
      <c r="A23" s="571" t="s">
        <v>455</v>
      </c>
      <c r="B23" s="572"/>
      <c r="C23" s="438">
        <v>27</v>
      </c>
      <c r="D23" s="432">
        <f>+LCTT!L22</f>
        <v>0</v>
      </c>
      <c r="E23" s="432">
        <f>+LCTT!M22</f>
        <v>4239665</v>
      </c>
    </row>
    <row r="24" spans="1:5" ht="16.5">
      <c r="A24" s="583" t="s">
        <v>456</v>
      </c>
      <c r="B24" s="584"/>
      <c r="C24" s="439">
        <v>30</v>
      </c>
      <c r="D24" s="432">
        <f>+LCTT!L23</f>
        <v>-1264258193</v>
      </c>
      <c r="E24" s="432">
        <f>+LCTT!M23</f>
        <v>4482580</v>
      </c>
    </row>
    <row r="25" spans="1:5" ht="16.5">
      <c r="A25" s="569" t="s">
        <v>457</v>
      </c>
      <c r="B25" s="570"/>
      <c r="C25" s="438"/>
      <c r="D25" s="432">
        <f>+LCTT!L24</f>
        <v>0</v>
      </c>
      <c r="E25" s="432">
        <f>+LCTT!M24</f>
        <v>0</v>
      </c>
    </row>
    <row r="26" spans="1:5" ht="16.5">
      <c r="A26" s="571" t="s">
        <v>458</v>
      </c>
      <c r="B26" s="572"/>
      <c r="C26" s="438">
        <v>31</v>
      </c>
      <c r="D26" s="432">
        <f>+LCTT!L25</f>
        <v>0</v>
      </c>
      <c r="E26" s="432">
        <f>+LCTT!M25</f>
        <v>0</v>
      </c>
    </row>
    <row r="27" spans="1:5" ht="35.25" customHeight="1">
      <c r="A27" s="581" t="s">
        <v>459</v>
      </c>
      <c r="B27" s="582"/>
      <c r="C27" s="446">
        <v>32</v>
      </c>
      <c r="D27" s="432">
        <f>+LCTT!L26</f>
        <v>0</v>
      </c>
      <c r="E27" s="432">
        <f>+LCTT!M26</f>
        <v>0</v>
      </c>
    </row>
    <row r="28" spans="1:5" ht="16.5">
      <c r="A28" s="571" t="s">
        <v>460</v>
      </c>
      <c r="B28" s="572"/>
      <c r="C28" s="438">
        <v>33</v>
      </c>
      <c r="D28" s="432">
        <f>+LCTT!L27</f>
        <v>232384000000</v>
      </c>
      <c r="E28" s="432">
        <f>+LCTT!M27</f>
        <v>31000729978</v>
      </c>
    </row>
    <row r="29" spans="1:5" ht="16.5">
      <c r="A29" s="579" t="s">
        <v>461</v>
      </c>
      <c r="B29" s="580"/>
      <c r="C29" s="440">
        <v>34</v>
      </c>
      <c r="D29" s="432">
        <f>+LCTT!L28</f>
        <v>-472186196264</v>
      </c>
      <c r="E29" s="432">
        <f>+LCTT!M28</f>
        <v>-11410000000</v>
      </c>
    </row>
    <row r="30" spans="1:5" ht="16.5">
      <c r="A30" s="573" t="s">
        <v>462</v>
      </c>
      <c r="B30" s="574"/>
      <c r="C30" s="441">
        <v>35</v>
      </c>
      <c r="D30" s="432">
        <f>+LCTT!L29</f>
        <v>0</v>
      </c>
      <c r="E30" s="432">
        <f>+LCTT!M29</f>
        <v>0</v>
      </c>
    </row>
    <row r="31" spans="1:5" ht="16.5">
      <c r="A31" s="573" t="s">
        <v>463</v>
      </c>
      <c r="B31" s="574"/>
      <c r="C31" s="441">
        <v>36</v>
      </c>
      <c r="D31" s="432">
        <f>+LCTT!L30</f>
        <v>0</v>
      </c>
      <c r="E31" s="432">
        <f>+LCTT!M30</f>
        <v>0</v>
      </c>
    </row>
    <row r="32" spans="1:5" ht="16.5">
      <c r="A32" s="569" t="s">
        <v>464</v>
      </c>
      <c r="B32" s="570"/>
      <c r="C32" s="442">
        <v>40</v>
      </c>
      <c r="D32" s="432">
        <f>+LCTT!L31</f>
        <v>-239802196264</v>
      </c>
      <c r="E32" s="432">
        <f>+LCTT!M31</f>
        <v>19590729978</v>
      </c>
    </row>
    <row r="33" spans="1:5" ht="16.5">
      <c r="A33" s="569" t="s">
        <v>465</v>
      </c>
      <c r="B33" s="570"/>
      <c r="C33" s="443">
        <v>50</v>
      </c>
      <c r="D33" s="432">
        <f>+LCTT!L32</f>
        <v>35081550815</v>
      </c>
      <c r="E33" s="432">
        <f>+LCTT!M32</f>
        <v>-2803389458</v>
      </c>
    </row>
    <row r="34" spans="1:5" ht="16.5">
      <c r="A34" s="569" t="s">
        <v>466</v>
      </c>
      <c r="B34" s="570"/>
      <c r="C34" s="443">
        <v>60</v>
      </c>
      <c r="D34" s="432">
        <f>+LCTT!L33</f>
        <v>38692488822</v>
      </c>
      <c r="E34" s="432">
        <f>+LCTT!M33</f>
        <v>19703264905</v>
      </c>
    </row>
    <row r="35" spans="1:5" ht="16.5">
      <c r="A35" s="571" t="s">
        <v>467</v>
      </c>
      <c r="B35" s="572"/>
      <c r="C35" s="438">
        <v>61</v>
      </c>
      <c r="D35" s="432">
        <f>+LCTT!L34</f>
        <v>0</v>
      </c>
      <c r="E35" s="432">
        <f>+LCTT!M34</f>
        <v>0</v>
      </c>
    </row>
    <row r="36" spans="1:5" ht="16.5">
      <c r="A36" s="576" t="s">
        <v>468</v>
      </c>
      <c r="B36" s="577"/>
      <c r="C36" s="444">
        <v>70</v>
      </c>
      <c r="D36" s="451">
        <f>+LCTT!L35</f>
        <v>73774039637</v>
      </c>
      <c r="E36" s="451">
        <f>+LCTT!M35</f>
        <v>16899875447</v>
      </c>
    </row>
    <row r="37" spans="1:3" ht="13.5" customHeight="1">
      <c r="A37" s="445"/>
      <c r="B37" s="445"/>
      <c r="C37" s="445"/>
    </row>
    <row r="38" ht="16.5" hidden="1"/>
    <row r="39" ht="17.25" hidden="1">
      <c r="E39" s="414"/>
    </row>
    <row r="40" spans="1:5" ht="17.25">
      <c r="A40"/>
      <c r="D40" s="546" t="s">
        <v>787</v>
      </c>
      <c r="E40" s="546"/>
    </row>
    <row r="41" spans="1:5" ht="17.25">
      <c r="A41" s="415" t="s">
        <v>783</v>
      </c>
      <c r="B41" s="415" t="s">
        <v>784</v>
      </c>
      <c r="D41" s="578" t="s">
        <v>429</v>
      </c>
      <c r="E41" s="578"/>
    </row>
    <row r="42" spans="1:3" ht="16.5">
      <c r="A42" s="229"/>
      <c r="B42" s="548"/>
      <c r="C42" s="548"/>
    </row>
    <row r="43" spans="1:3" ht="16.5">
      <c r="A43" s="229"/>
      <c r="B43" s="416"/>
      <c r="C43" s="416"/>
    </row>
    <row r="44" spans="1:3" ht="16.5">
      <c r="A44" s="229"/>
      <c r="B44" s="416"/>
      <c r="C44" s="416"/>
    </row>
    <row r="45" spans="1:3" ht="16.5">
      <c r="A45" s="229"/>
      <c r="B45" s="229"/>
      <c r="C45" s="229"/>
    </row>
    <row r="46" spans="1:3" ht="16.5">
      <c r="A46" s="229"/>
      <c r="B46" s="229"/>
      <c r="C46" s="229"/>
    </row>
    <row r="47" spans="1:3" ht="16.5">
      <c r="A47" s="229"/>
      <c r="B47" s="229"/>
      <c r="C47" s="229"/>
    </row>
    <row r="48" spans="1:3" ht="16.5">
      <c r="A48" s="229"/>
      <c r="B48" s="229"/>
      <c r="C48" s="229"/>
    </row>
    <row r="49" spans="1:5" s="407" customFormat="1" ht="17.25">
      <c r="A49" s="448" t="s">
        <v>788</v>
      </c>
      <c r="B49" s="448" t="s">
        <v>785</v>
      </c>
      <c r="C49" s="447"/>
      <c r="D49" s="575" t="s">
        <v>430</v>
      </c>
      <c r="E49" s="575"/>
    </row>
    <row r="50" spans="1:3" ht="16.5">
      <c r="A50" s="229"/>
      <c r="B50" s="229"/>
      <c r="C50" s="229"/>
    </row>
  </sheetData>
  <sheetProtection/>
  <mergeCells count="40">
    <mergeCell ref="A11:B11"/>
    <mergeCell ref="A12:B12"/>
    <mergeCell ref="A8:B8"/>
    <mergeCell ref="A9:B9"/>
    <mergeCell ref="A10:B10"/>
    <mergeCell ref="B1:D1"/>
    <mergeCell ref="B2:D2"/>
    <mergeCell ref="B3:D3"/>
    <mergeCell ref="A7:B7"/>
    <mergeCell ref="A18:B18"/>
    <mergeCell ref="A19:B19"/>
    <mergeCell ref="A13:B13"/>
    <mergeCell ref="D5:E5"/>
    <mergeCell ref="A5:B6"/>
    <mergeCell ref="C5:C6"/>
    <mergeCell ref="A21:B21"/>
    <mergeCell ref="A20:B20"/>
    <mergeCell ref="A14:B14"/>
    <mergeCell ref="A15:B15"/>
    <mergeCell ref="A16:B16"/>
    <mergeCell ref="A17:B17"/>
    <mergeCell ref="A26:B26"/>
    <mergeCell ref="A28:B28"/>
    <mergeCell ref="A29:B29"/>
    <mergeCell ref="A30:B30"/>
    <mergeCell ref="A27:B27"/>
    <mergeCell ref="A22:B22"/>
    <mergeCell ref="A23:B23"/>
    <mergeCell ref="A24:B24"/>
    <mergeCell ref="A25:B25"/>
    <mergeCell ref="A34:B34"/>
    <mergeCell ref="A35:B35"/>
    <mergeCell ref="A31:B31"/>
    <mergeCell ref="A32:B32"/>
    <mergeCell ref="A33:B33"/>
    <mergeCell ref="D49:E49"/>
    <mergeCell ref="A36:B36"/>
    <mergeCell ref="B42:C42"/>
    <mergeCell ref="D40:E40"/>
    <mergeCell ref="D41:E41"/>
  </mergeCells>
  <printOptions/>
  <pageMargins left="0.43" right="0.24"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132"/>
  <sheetViews>
    <sheetView showZeros="0" zoomScalePageLayoutView="0" workbookViewId="0" topLeftCell="A92">
      <selection activeCell="D99" sqref="D99"/>
    </sheetView>
  </sheetViews>
  <sheetFormatPr defaultColWidth="9.00390625" defaultRowHeight="15"/>
  <cols>
    <col min="1" max="1" width="41.140625" style="0" customWidth="1"/>
    <col min="2" max="2" width="5.7109375" style="0" customWidth="1"/>
    <col min="3" max="3" width="7.140625" style="0" customWidth="1"/>
    <col min="4" max="5" width="15.7109375" style="457" customWidth="1"/>
    <col min="6" max="6" width="17.28125" style="0" bestFit="1" customWidth="1"/>
    <col min="7" max="7" width="13.421875" style="0" bestFit="1" customWidth="1"/>
  </cols>
  <sheetData>
    <row r="1" spans="1:5" ht="15">
      <c r="A1" s="231" t="s">
        <v>564</v>
      </c>
      <c r="D1" s="511" t="s">
        <v>565</v>
      </c>
      <c r="E1" s="511"/>
    </row>
    <row r="2" spans="1:5" ht="15">
      <c r="A2" s="234" t="s">
        <v>434</v>
      </c>
      <c r="D2" s="512" t="s">
        <v>566</v>
      </c>
      <c r="E2" s="512"/>
    </row>
    <row r="3" spans="1:5" ht="15">
      <c r="A3" s="98"/>
      <c r="D3" s="512" t="s">
        <v>567</v>
      </c>
      <c r="E3" s="512"/>
    </row>
    <row r="4" ht="9.75" customHeight="1"/>
    <row r="5" spans="1:5" ht="20.25">
      <c r="A5" s="513" t="s">
        <v>568</v>
      </c>
      <c r="B5" s="513"/>
      <c r="C5" s="513"/>
      <c r="D5" s="513"/>
      <c r="E5" s="513"/>
    </row>
    <row r="6" spans="1:5" ht="15">
      <c r="A6" s="514" t="s">
        <v>793</v>
      </c>
      <c r="B6" s="514"/>
      <c r="C6" s="514"/>
      <c r="D6" s="514"/>
      <c r="E6" s="514"/>
    </row>
    <row r="8" spans="1:5" ht="15">
      <c r="A8" s="499" t="s">
        <v>569</v>
      </c>
      <c r="B8" s="499" t="s">
        <v>570</v>
      </c>
      <c r="C8" s="499" t="s">
        <v>571</v>
      </c>
      <c r="D8" s="502" t="s">
        <v>69</v>
      </c>
      <c r="E8" s="502" t="s">
        <v>196</v>
      </c>
    </row>
    <row r="9" spans="1:5" ht="15">
      <c r="A9" s="500" t="s">
        <v>569</v>
      </c>
      <c r="B9" s="500"/>
      <c r="C9" s="500"/>
      <c r="D9" s="515"/>
      <c r="E9" s="503"/>
    </row>
    <row r="10" spans="1:5" ht="15.75">
      <c r="A10" s="321">
        <v>1</v>
      </c>
      <c r="B10" s="321">
        <v>2</v>
      </c>
      <c r="C10" s="321">
        <v>3</v>
      </c>
      <c r="D10" s="458">
        <v>4</v>
      </c>
      <c r="E10" s="458">
        <v>5</v>
      </c>
    </row>
    <row r="11" spans="1:5" ht="31.5">
      <c r="A11" s="322" t="s">
        <v>572</v>
      </c>
      <c r="B11" s="323">
        <v>100</v>
      </c>
      <c r="C11" s="323"/>
      <c r="D11" s="459">
        <f>+D12+D15+D18+D25+D28</f>
        <v>1100812561148</v>
      </c>
      <c r="E11" s="459">
        <f>+E12+E15+E18+E25+E28</f>
        <v>936173190107</v>
      </c>
    </row>
    <row r="12" spans="1:6" ht="15.75">
      <c r="A12" s="324" t="s">
        <v>573</v>
      </c>
      <c r="B12" s="325">
        <v>110</v>
      </c>
      <c r="C12" s="325"/>
      <c r="D12" s="459">
        <f>+D13+D14</f>
        <v>73774039637</v>
      </c>
      <c r="E12" s="459">
        <f>+E13+E14</f>
        <v>38692488822</v>
      </c>
      <c r="F12" s="79"/>
    </row>
    <row r="13" spans="1:5" ht="15.75">
      <c r="A13" s="326" t="s">
        <v>574</v>
      </c>
      <c r="B13" s="327">
        <v>111</v>
      </c>
      <c r="C13" s="327" t="s">
        <v>575</v>
      </c>
      <c r="D13" s="50">
        <f>+'[4]Cuoiky'!O13</f>
        <v>73774039637</v>
      </c>
      <c r="E13" s="50">
        <v>38692488822</v>
      </c>
    </row>
    <row r="14" spans="1:5" ht="15.75">
      <c r="A14" s="326" t="s">
        <v>576</v>
      </c>
      <c r="B14" s="327">
        <v>112</v>
      </c>
      <c r="C14" s="327"/>
      <c r="D14" s="50">
        <f>+'[4]Cuoiky'!O14</f>
        <v>0</v>
      </c>
      <c r="E14" s="50">
        <f>+'[4]Daunam'!O14</f>
        <v>0</v>
      </c>
    </row>
    <row r="15" spans="1:5" ht="15.75">
      <c r="A15" s="324" t="s">
        <v>577</v>
      </c>
      <c r="B15" s="325">
        <v>120</v>
      </c>
      <c r="C15" s="327" t="s">
        <v>578</v>
      </c>
      <c r="D15" s="459">
        <f>+D16+D17</f>
        <v>22003337059</v>
      </c>
      <c r="E15" s="459">
        <f>+E16+E17</f>
        <v>16518537059</v>
      </c>
    </row>
    <row r="16" spans="1:5" ht="15.75">
      <c r="A16" s="326" t="s">
        <v>579</v>
      </c>
      <c r="B16" s="327">
        <v>121</v>
      </c>
      <c r="C16" s="327"/>
      <c r="D16" s="50">
        <f>+'[4]Cuoiky'!O16</f>
        <v>22003337059</v>
      </c>
      <c r="E16" s="50">
        <v>16518537059</v>
      </c>
    </row>
    <row r="17" spans="1:5" ht="31.5">
      <c r="A17" s="326" t="s">
        <v>580</v>
      </c>
      <c r="B17" s="327">
        <v>129</v>
      </c>
      <c r="C17" s="327"/>
      <c r="D17" s="50">
        <f>+'[4]Cuoiky'!O17</f>
        <v>0</v>
      </c>
      <c r="E17" s="50">
        <f>+'[4]Daunam'!O17</f>
        <v>0</v>
      </c>
    </row>
    <row r="18" spans="1:6" ht="15.75">
      <c r="A18" s="324" t="s">
        <v>581</v>
      </c>
      <c r="B18" s="325">
        <v>130</v>
      </c>
      <c r="C18" s="325"/>
      <c r="D18" s="459">
        <f>SUM(D19:D24)</f>
        <v>375395573102</v>
      </c>
      <c r="E18" s="459">
        <f>SUM(E19:E24)</f>
        <v>342882953101</v>
      </c>
      <c r="F18" s="79"/>
    </row>
    <row r="19" spans="1:6" ht="15.75">
      <c r="A19" s="326" t="s">
        <v>582</v>
      </c>
      <c r="B19" s="327">
        <v>131</v>
      </c>
      <c r="C19" s="327"/>
      <c r="D19" s="50">
        <f>+'[4]Cuoiky'!O19</f>
        <v>219275770915</v>
      </c>
      <c r="E19" s="50">
        <v>234455278684</v>
      </c>
      <c r="F19" s="79"/>
    </row>
    <row r="20" spans="1:5" ht="15.75">
      <c r="A20" s="326" t="s">
        <v>583</v>
      </c>
      <c r="B20" s="327">
        <v>132</v>
      </c>
      <c r="C20" s="327"/>
      <c r="D20" s="50">
        <f>+'[4]Cuoiky'!O20</f>
        <v>150488717509</v>
      </c>
      <c r="E20" s="50">
        <v>101578044213</v>
      </c>
    </row>
    <row r="21" spans="1:5" ht="15.75">
      <c r="A21" s="326" t="s">
        <v>584</v>
      </c>
      <c r="B21" s="327">
        <v>133</v>
      </c>
      <c r="C21" s="327"/>
      <c r="D21" s="50">
        <f>+'[4]Cuoiky'!O21</f>
        <v>0</v>
      </c>
      <c r="E21" s="50">
        <f>+'[4]Daunam'!O21</f>
        <v>0</v>
      </c>
    </row>
    <row r="22" spans="1:5" ht="31.5">
      <c r="A22" s="326" t="s">
        <v>585</v>
      </c>
      <c r="B22" s="327">
        <v>134</v>
      </c>
      <c r="C22" s="327"/>
      <c r="D22" s="50">
        <f>+'[4]Cuoiky'!O22</f>
        <v>0</v>
      </c>
      <c r="E22" s="50">
        <f>+'[4]Daunam'!O22</f>
        <v>0</v>
      </c>
    </row>
    <row r="23" spans="1:5" ht="15.75">
      <c r="A23" s="326" t="s">
        <v>586</v>
      </c>
      <c r="B23" s="327">
        <v>135</v>
      </c>
      <c r="C23" s="327" t="s">
        <v>587</v>
      </c>
      <c r="D23" s="50">
        <f>+'[4]Cuoiky'!O23</f>
        <v>6383211363</v>
      </c>
      <c r="E23" s="50">
        <v>6972074521</v>
      </c>
    </row>
    <row r="24" spans="1:5" ht="15.75">
      <c r="A24" s="326" t="s">
        <v>588</v>
      </c>
      <c r="B24" s="327">
        <v>139</v>
      </c>
      <c r="C24" s="327"/>
      <c r="D24" s="50">
        <f>+'[4]Cuoiky'!O24</f>
        <v>-752126685</v>
      </c>
      <c r="E24" s="50">
        <v>-122444317</v>
      </c>
    </row>
    <row r="25" spans="1:5" ht="15.75">
      <c r="A25" s="324" t="s">
        <v>589</v>
      </c>
      <c r="B25" s="325">
        <v>140</v>
      </c>
      <c r="C25" s="327"/>
      <c r="D25" s="459">
        <f>+D26+D27</f>
        <v>561989837256</v>
      </c>
      <c r="E25" s="459">
        <f>+E26+E27</f>
        <v>501886109724</v>
      </c>
    </row>
    <row r="26" spans="1:5" ht="15.75">
      <c r="A26" s="326" t="s">
        <v>590</v>
      </c>
      <c r="B26" s="327">
        <v>141</v>
      </c>
      <c r="C26" s="327" t="s">
        <v>591</v>
      </c>
      <c r="D26" s="50">
        <f>+'[4]Cuoiky'!O26</f>
        <v>562159627093</v>
      </c>
      <c r="E26" s="50">
        <v>502055899561</v>
      </c>
    </row>
    <row r="27" spans="1:5" ht="15.75">
      <c r="A27" s="326" t="s">
        <v>592</v>
      </c>
      <c r="B27" s="327">
        <v>149</v>
      </c>
      <c r="C27" s="327"/>
      <c r="D27" s="50">
        <f>+'[4]Cuoiky'!O27</f>
        <v>-169789837</v>
      </c>
      <c r="E27" s="460">
        <f>+D27</f>
        <v>-169789837</v>
      </c>
    </row>
    <row r="28" spans="1:5" ht="15.75">
      <c r="A28" s="324" t="s">
        <v>593</v>
      </c>
      <c r="B28" s="325">
        <v>150</v>
      </c>
      <c r="C28" s="325"/>
      <c r="D28" s="459">
        <f>SUM(D29:D32)</f>
        <v>67649774094</v>
      </c>
      <c r="E28" s="459">
        <f>SUM(E29:E32)</f>
        <v>36193101401</v>
      </c>
    </row>
    <row r="29" spans="1:5" ht="15.75">
      <c r="A29" s="326" t="s">
        <v>594</v>
      </c>
      <c r="B29" s="327">
        <v>151</v>
      </c>
      <c r="C29" s="327"/>
      <c r="D29" s="50">
        <f>+'[4]Cuoiky'!O29</f>
        <v>1482810562</v>
      </c>
      <c r="E29" s="50">
        <v>1166298164</v>
      </c>
    </row>
    <row r="30" spans="1:5" ht="15.75">
      <c r="A30" s="326" t="s">
        <v>595</v>
      </c>
      <c r="B30" s="327">
        <v>152</v>
      </c>
      <c r="C30" s="327"/>
      <c r="D30" s="50">
        <f>+'[4]Cuoiky'!O30</f>
        <v>57653286170</v>
      </c>
      <c r="E30" s="50">
        <v>33280566203</v>
      </c>
    </row>
    <row r="31" spans="1:5" ht="16.5" customHeight="1">
      <c r="A31" s="328" t="s">
        <v>596</v>
      </c>
      <c r="B31" s="327">
        <v>154</v>
      </c>
      <c r="C31" s="327" t="s">
        <v>597</v>
      </c>
      <c r="D31" s="50">
        <f>+'[4]Cuoiky'!O31</f>
        <v>4093025368</v>
      </c>
      <c r="E31" s="50">
        <v>163643702</v>
      </c>
    </row>
    <row r="32" spans="1:5" ht="15.75">
      <c r="A32" s="326" t="s">
        <v>598</v>
      </c>
      <c r="B32" s="327">
        <v>158</v>
      </c>
      <c r="C32" s="327"/>
      <c r="D32" s="50">
        <f>+'[4]Cuoiky'!O32</f>
        <v>4420651994</v>
      </c>
      <c r="E32" s="50">
        <v>1582593332</v>
      </c>
    </row>
    <row r="33" spans="1:5" ht="31.5">
      <c r="A33" s="324" t="s">
        <v>599</v>
      </c>
      <c r="B33" s="325">
        <v>200</v>
      </c>
      <c r="C33" s="325"/>
      <c r="D33" s="459">
        <f>+D34+D40+D51+D54+D59</f>
        <v>271795726051</v>
      </c>
      <c r="E33" s="459">
        <f>+E34+E40+E51+E54+E59</f>
        <v>240740105698</v>
      </c>
    </row>
    <row r="34" spans="1:5" ht="15.75">
      <c r="A34" s="324" t="s">
        <v>600</v>
      </c>
      <c r="B34" s="325">
        <v>210</v>
      </c>
      <c r="C34" s="325"/>
      <c r="D34" s="459">
        <f>SUM(D35:D39)</f>
        <v>1000000000</v>
      </c>
      <c r="E34" s="459">
        <f>SUM(E35:E39)</f>
        <v>1444494394</v>
      </c>
    </row>
    <row r="35" spans="1:5" ht="15.75">
      <c r="A35" s="326" t="s">
        <v>601</v>
      </c>
      <c r="B35" s="327">
        <v>211</v>
      </c>
      <c r="C35" s="327"/>
      <c r="D35" s="50">
        <f>+'[4]Cuoiky'!O35</f>
        <v>0</v>
      </c>
      <c r="E35" s="50">
        <f>+'[4]Daunam'!O35</f>
        <v>0</v>
      </c>
    </row>
    <row r="36" spans="1:5" ht="15.75">
      <c r="A36" s="326" t="s">
        <v>602</v>
      </c>
      <c r="B36" s="327">
        <v>212</v>
      </c>
      <c r="C36" s="327"/>
      <c r="D36" s="50">
        <f>+'[4]Cuoiky'!O36</f>
        <v>0</v>
      </c>
      <c r="E36" s="50">
        <f>+'[4]Daunam'!O36</f>
        <v>0</v>
      </c>
    </row>
    <row r="37" spans="1:5" ht="15.75">
      <c r="A37" s="326" t="s">
        <v>603</v>
      </c>
      <c r="B37" s="327">
        <v>213</v>
      </c>
      <c r="C37" s="327" t="s">
        <v>604</v>
      </c>
      <c r="D37" s="50">
        <f>+'[4]Cuoiky'!O37</f>
        <v>0</v>
      </c>
      <c r="E37" s="50">
        <f>+'[4]Daunam'!O37</f>
        <v>0</v>
      </c>
    </row>
    <row r="38" spans="1:5" ht="15.75">
      <c r="A38" s="326" t="s">
        <v>605</v>
      </c>
      <c r="B38" s="327">
        <v>218</v>
      </c>
      <c r="C38" s="327" t="s">
        <v>606</v>
      </c>
      <c r="D38" s="50">
        <f>+'[4]Cuoiky'!O38</f>
        <v>1000000000</v>
      </c>
      <c r="E38" s="50">
        <v>1444494394</v>
      </c>
    </row>
    <row r="39" spans="1:5" ht="15.75">
      <c r="A39" s="326" t="s">
        <v>607</v>
      </c>
      <c r="B39" s="327">
        <v>219</v>
      </c>
      <c r="C39" s="327"/>
      <c r="D39" s="50">
        <f>+'[4]Cuoiky'!O39</f>
        <v>0</v>
      </c>
      <c r="E39" s="50">
        <f>+'[4]Daunam'!O24</f>
        <v>0</v>
      </c>
    </row>
    <row r="40" spans="1:7" ht="15.75">
      <c r="A40" s="324" t="s">
        <v>608</v>
      </c>
      <c r="B40" s="325">
        <v>220</v>
      </c>
      <c r="C40" s="325"/>
      <c r="D40" s="459">
        <f>+D41+D44+D47+D50</f>
        <v>265345108852</v>
      </c>
      <c r="E40" s="459">
        <f>+E41+E44+E47+E50</f>
        <v>235546398525</v>
      </c>
      <c r="G40" s="79"/>
    </row>
    <row r="41" spans="1:7" ht="15.75">
      <c r="A41" s="326" t="s">
        <v>609</v>
      </c>
      <c r="B41" s="327">
        <v>221</v>
      </c>
      <c r="C41" s="327" t="s">
        <v>610</v>
      </c>
      <c r="D41" s="461">
        <f>+D42+D43</f>
        <v>130787645002</v>
      </c>
      <c r="E41" s="461">
        <f>+E42+E43</f>
        <v>101620391644</v>
      </c>
      <c r="G41" s="79"/>
    </row>
    <row r="42" spans="1:7" ht="15.75">
      <c r="A42" s="326" t="s">
        <v>611</v>
      </c>
      <c r="B42" s="327">
        <v>222</v>
      </c>
      <c r="C42" s="327"/>
      <c r="D42" s="50">
        <f>+'[4]Cuoiky'!O42</f>
        <v>222762058387</v>
      </c>
      <c r="E42" s="50">
        <v>189847374425</v>
      </c>
      <c r="G42" s="79"/>
    </row>
    <row r="43" spans="1:7" ht="15.75">
      <c r="A43" s="329" t="s">
        <v>612</v>
      </c>
      <c r="B43" s="330">
        <v>223</v>
      </c>
      <c r="C43" s="330"/>
      <c r="D43" s="462">
        <f>+'[4]Cuoiky'!O43</f>
        <v>-91974413385</v>
      </c>
      <c r="E43" s="462">
        <v>-88226982781</v>
      </c>
      <c r="G43" s="79"/>
    </row>
    <row r="44" spans="1:7" ht="15.75">
      <c r="A44" s="331" t="s">
        <v>613</v>
      </c>
      <c r="B44" s="332">
        <v>224</v>
      </c>
      <c r="C44" s="332" t="s">
        <v>614</v>
      </c>
      <c r="D44" s="463">
        <f>+D45+D46</f>
        <v>0</v>
      </c>
      <c r="E44" s="464">
        <f>+'[4]Daunam'!O44</f>
        <v>0</v>
      </c>
      <c r="G44" s="79"/>
    </row>
    <row r="45" spans="1:5" ht="15.75">
      <c r="A45" s="331" t="s">
        <v>611</v>
      </c>
      <c r="B45" s="332">
        <v>225</v>
      </c>
      <c r="C45" s="332"/>
      <c r="D45" s="464">
        <f>+'[4]Cuoiky'!O45</f>
        <v>0</v>
      </c>
      <c r="E45" s="464">
        <f>+'[4]Daunam'!O45</f>
        <v>0</v>
      </c>
    </row>
    <row r="46" spans="1:5" ht="15.75">
      <c r="A46" s="326" t="s">
        <v>612</v>
      </c>
      <c r="B46" s="327">
        <v>226</v>
      </c>
      <c r="C46" s="327"/>
      <c r="D46" s="50">
        <f>+'[4]Cuoiky'!O46</f>
        <v>0</v>
      </c>
      <c r="E46" s="50">
        <f>+'[4]Daunam'!O46</f>
        <v>0</v>
      </c>
    </row>
    <row r="47" spans="1:6" ht="15.75">
      <c r="A47" s="326" t="s">
        <v>615</v>
      </c>
      <c r="B47" s="327">
        <v>227</v>
      </c>
      <c r="C47" s="327" t="s">
        <v>616</v>
      </c>
      <c r="D47" s="461">
        <f>+D48+D49</f>
        <v>102560833217</v>
      </c>
      <c r="E47" s="461">
        <f>+E48+E49</f>
        <v>102607178451</v>
      </c>
      <c r="F47" s="79"/>
    </row>
    <row r="48" spans="1:7" ht="15.75">
      <c r="A48" s="326" t="s">
        <v>611</v>
      </c>
      <c r="B48" s="327">
        <v>228</v>
      </c>
      <c r="C48" s="327"/>
      <c r="D48" s="50">
        <f>+'[4]Cuoiky'!O48</f>
        <v>103286851701</v>
      </c>
      <c r="E48" s="50">
        <v>103259774101</v>
      </c>
      <c r="F48" s="79"/>
      <c r="G48" s="79"/>
    </row>
    <row r="49" spans="1:7" ht="15.75">
      <c r="A49" s="326" t="s">
        <v>612</v>
      </c>
      <c r="B49" s="327">
        <v>229</v>
      </c>
      <c r="C49" s="327"/>
      <c r="D49" s="465">
        <f>+'[4]Cuoiky'!O49</f>
        <v>-726018484</v>
      </c>
      <c r="E49" s="465">
        <v>-652595650</v>
      </c>
      <c r="G49" s="79"/>
    </row>
    <row r="50" spans="1:5" ht="15.75">
      <c r="A50" s="326" t="s">
        <v>617</v>
      </c>
      <c r="B50" s="327">
        <v>230</v>
      </c>
      <c r="C50" s="327" t="s">
        <v>618</v>
      </c>
      <c r="D50" s="50">
        <f>+'[4]Cuoiky'!O50</f>
        <v>31996630633</v>
      </c>
      <c r="E50" s="50">
        <v>31318828430</v>
      </c>
    </row>
    <row r="51" spans="1:5" ht="15.75">
      <c r="A51" s="324" t="s">
        <v>619</v>
      </c>
      <c r="B51" s="325">
        <v>240</v>
      </c>
      <c r="C51" s="327" t="s">
        <v>620</v>
      </c>
      <c r="D51" s="459">
        <f>+D52+D53</f>
        <v>0</v>
      </c>
      <c r="E51" s="459">
        <f>+E52+E53</f>
        <v>0</v>
      </c>
    </row>
    <row r="52" spans="1:5" ht="15.75">
      <c r="A52" s="326" t="s">
        <v>611</v>
      </c>
      <c r="B52" s="327">
        <v>241</v>
      </c>
      <c r="C52" s="327"/>
      <c r="D52" s="50">
        <f>+'[4]Cuoiky'!O52</f>
        <v>0</v>
      </c>
      <c r="E52" s="50">
        <f>+'[4]Daunam'!O52</f>
        <v>0</v>
      </c>
    </row>
    <row r="53" spans="1:5" ht="15.75">
      <c r="A53" s="326" t="s">
        <v>612</v>
      </c>
      <c r="B53" s="327">
        <v>242</v>
      </c>
      <c r="C53" s="327"/>
      <c r="D53" s="50">
        <f>+'[4]Cuoiky'!O53</f>
        <v>0</v>
      </c>
      <c r="E53" s="50">
        <f>+'[4]Daunam'!O53</f>
        <v>0</v>
      </c>
    </row>
    <row r="54" spans="1:5" ht="15.75">
      <c r="A54" s="324" t="s">
        <v>621</v>
      </c>
      <c r="B54" s="325">
        <v>250</v>
      </c>
      <c r="C54" s="325"/>
      <c r="D54" s="459">
        <f>+D55+D56+D57+D58</f>
        <v>0</v>
      </c>
      <c r="E54" s="459">
        <f>+E55+E56+E57+E58</f>
        <v>0</v>
      </c>
    </row>
    <row r="55" spans="1:5" ht="15.75">
      <c r="A55" s="326" t="s">
        <v>622</v>
      </c>
      <c r="B55" s="327">
        <v>251</v>
      </c>
      <c r="C55" s="327"/>
      <c r="D55" s="50">
        <f>+'[4]Cuoiky'!O55</f>
        <v>0</v>
      </c>
      <c r="E55" s="50">
        <f>+'[4]Daunam'!O55</f>
        <v>0</v>
      </c>
    </row>
    <row r="56" spans="1:5" ht="15.75">
      <c r="A56" s="326" t="s">
        <v>623</v>
      </c>
      <c r="B56" s="327">
        <v>252</v>
      </c>
      <c r="C56" s="327"/>
      <c r="D56" s="50">
        <f>+'[4]Cuoiky'!O56</f>
        <v>0</v>
      </c>
      <c r="E56" s="50">
        <f>+'[4]Daunam'!O56</f>
        <v>0</v>
      </c>
    </row>
    <row r="57" spans="1:5" ht="15.75">
      <c r="A57" s="326" t="s">
        <v>624</v>
      </c>
      <c r="B57" s="327">
        <v>258</v>
      </c>
      <c r="C57" s="327" t="s">
        <v>625</v>
      </c>
      <c r="D57" s="50">
        <f>+'[4]Cuoiky'!O57</f>
        <v>0</v>
      </c>
      <c r="E57" s="50">
        <f>+'[4]Daunam'!O57</f>
        <v>0</v>
      </c>
    </row>
    <row r="58" spans="1:5" ht="31.5">
      <c r="A58" s="326" t="s">
        <v>626</v>
      </c>
      <c r="B58" s="327">
        <v>259</v>
      </c>
      <c r="C58" s="327"/>
      <c r="D58" s="50">
        <f>+'[4]Cuoiky'!O58</f>
        <v>0</v>
      </c>
      <c r="E58" s="50">
        <f>+'[4]Daunam'!O58</f>
        <v>0</v>
      </c>
    </row>
    <row r="59" spans="1:5" ht="15.75">
      <c r="A59" s="324" t="s">
        <v>627</v>
      </c>
      <c r="B59" s="325">
        <v>260</v>
      </c>
      <c r="C59" s="325"/>
      <c r="D59" s="459">
        <f>+D60+D61+D62</f>
        <v>5450617199</v>
      </c>
      <c r="E59" s="459">
        <f>+E60+E61+E62</f>
        <v>3749212779</v>
      </c>
    </row>
    <row r="60" spans="1:5" ht="15.75">
      <c r="A60" s="326" t="s">
        <v>628</v>
      </c>
      <c r="B60" s="327">
        <v>261</v>
      </c>
      <c r="C60" s="327" t="s">
        <v>629</v>
      </c>
      <c r="D60" s="50">
        <f>+'[4]Cuoiky'!O60</f>
        <v>4001205986</v>
      </c>
      <c r="E60" s="50">
        <v>3749212779</v>
      </c>
    </row>
    <row r="61" spans="1:5" ht="15.75">
      <c r="A61" s="333" t="s">
        <v>630</v>
      </c>
      <c r="B61" s="327">
        <v>262</v>
      </c>
      <c r="C61" s="327" t="s">
        <v>631</v>
      </c>
      <c r="D61" s="50">
        <f>+'[4]Cuoiky'!O61</f>
        <v>0</v>
      </c>
      <c r="E61" s="50">
        <f>+'[4]Daunam'!O61</f>
        <v>0</v>
      </c>
    </row>
    <row r="62" spans="1:5" ht="15.75">
      <c r="A62" s="333" t="s">
        <v>632</v>
      </c>
      <c r="B62" s="327">
        <v>268</v>
      </c>
      <c r="C62" s="327"/>
      <c r="D62" s="50">
        <f>+'[4]Cuoiky'!O62</f>
        <v>1449411213</v>
      </c>
      <c r="E62" s="50">
        <f>+'[4]Daunam'!O62</f>
        <v>0</v>
      </c>
    </row>
    <row r="63" spans="1:6" ht="15.75">
      <c r="A63" s="334" t="s">
        <v>633</v>
      </c>
      <c r="B63" s="334">
        <v>270</v>
      </c>
      <c r="C63" s="334"/>
      <c r="D63" s="466">
        <f>+D11+D33</f>
        <v>1372608287199</v>
      </c>
      <c r="E63" s="466">
        <f>+E11+E33</f>
        <v>1176913295805</v>
      </c>
      <c r="F63" s="79"/>
    </row>
    <row r="64" spans="1:6" ht="15.75">
      <c r="A64" s="335"/>
      <c r="B64" s="335"/>
      <c r="C64" s="335"/>
      <c r="D64" s="376"/>
      <c r="E64" s="376"/>
      <c r="F64" s="467"/>
    </row>
    <row r="65" spans="1:5" ht="15.75">
      <c r="A65" s="4"/>
      <c r="D65" s="468"/>
      <c r="E65" s="468"/>
    </row>
    <row r="66" spans="1:5" ht="15.75">
      <c r="A66" s="336">
        <v>1</v>
      </c>
      <c r="B66" s="336">
        <v>3</v>
      </c>
      <c r="C66" s="336"/>
      <c r="D66" s="469">
        <v>4</v>
      </c>
      <c r="E66" s="469"/>
    </row>
    <row r="67" spans="1:5" ht="15.75">
      <c r="A67" s="336" t="s">
        <v>634</v>
      </c>
      <c r="B67" s="321"/>
      <c r="C67" s="321"/>
      <c r="D67" s="469"/>
      <c r="E67" s="469"/>
    </row>
    <row r="68" spans="1:6" ht="15.75">
      <c r="A68" s="337" t="s">
        <v>635</v>
      </c>
      <c r="B68" s="338">
        <v>300</v>
      </c>
      <c r="C68" s="338"/>
      <c r="D68" s="470">
        <f>+D69+D80</f>
        <v>774230657673</v>
      </c>
      <c r="E68" s="470">
        <f>+E69+E80</f>
        <v>635764571856</v>
      </c>
      <c r="F68" s="471"/>
    </row>
    <row r="69" spans="1:5" ht="15.75">
      <c r="A69" s="324" t="s">
        <v>636</v>
      </c>
      <c r="B69" s="325">
        <v>310</v>
      </c>
      <c r="C69" s="325"/>
      <c r="D69" s="459">
        <f>SUM(D70:D79)</f>
        <v>772826030180</v>
      </c>
      <c r="E69" s="459">
        <f>SUM(E70:E79)</f>
        <v>634778780881</v>
      </c>
    </row>
    <row r="70" spans="1:5" ht="15.75">
      <c r="A70" s="326" t="s">
        <v>637</v>
      </c>
      <c r="B70" s="327">
        <v>311</v>
      </c>
      <c r="C70" s="327" t="s">
        <v>638</v>
      </c>
      <c r="D70" s="50">
        <f>+'[4]Cuoiky'!O69</f>
        <v>395336894505</v>
      </c>
      <c r="E70" s="50">
        <v>477829704947</v>
      </c>
    </row>
    <row r="71" spans="1:5" ht="15.75">
      <c r="A71" s="326" t="s">
        <v>639</v>
      </c>
      <c r="B71" s="327">
        <v>312</v>
      </c>
      <c r="C71" s="327"/>
      <c r="D71" s="50">
        <f>+'[4]Cuoiky'!O70</f>
        <v>29506459530</v>
      </c>
      <c r="E71" s="50">
        <v>76080087297</v>
      </c>
    </row>
    <row r="72" spans="1:5" ht="15.75">
      <c r="A72" s="326" t="s">
        <v>640</v>
      </c>
      <c r="B72" s="327">
        <v>313</v>
      </c>
      <c r="C72" s="327"/>
      <c r="D72" s="50">
        <f>+'[4]Cuoiky'!O71</f>
        <v>35353175340</v>
      </c>
      <c r="E72" s="50">
        <v>6015957898</v>
      </c>
    </row>
    <row r="73" spans="1:5" ht="15.75">
      <c r="A73" s="326" t="s">
        <v>641</v>
      </c>
      <c r="B73" s="327">
        <v>314</v>
      </c>
      <c r="C73" s="327" t="s">
        <v>642</v>
      </c>
      <c r="D73" s="50">
        <f>+'[4]Cuoiky'!O72</f>
        <v>34356385627</v>
      </c>
      <c r="E73" s="50">
        <v>28532903692</v>
      </c>
    </row>
    <row r="74" spans="1:5" ht="15.75">
      <c r="A74" s="326" t="s">
        <v>643</v>
      </c>
      <c r="B74" s="327">
        <v>315</v>
      </c>
      <c r="C74" s="327"/>
      <c r="D74" s="50">
        <f>+'[4]Cuoiky'!O73</f>
        <v>23546353189</v>
      </c>
      <c r="E74" s="50">
        <v>26408216438</v>
      </c>
    </row>
    <row r="75" spans="1:5" ht="15.75">
      <c r="A75" s="326" t="s">
        <v>644</v>
      </c>
      <c r="B75" s="327">
        <v>316</v>
      </c>
      <c r="C75" s="327" t="s">
        <v>645</v>
      </c>
      <c r="D75" s="50">
        <f>+'[4]Cuoiky'!O74</f>
        <v>6481292370</v>
      </c>
      <c r="E75" s="50">
        <v>5215409434</v>
      </c>
    </row>
    <row r="76" spans="1:5" ht="15.75">
      <c r="A76" s="326" t="s">
        <v>646</v>
      </c>
      <c r="B76" s="327">
        <v>317</v>
      </c>
      <c r="C76" s="327"/>
      <c r="D76" s="50">
        <f>+'[4]Cuoiky'!O75</f>
        <v>180586450086</v>
      </c>
      <c r="E76" s="50">
        <f>+'[4]Daunam'!O75</f>
        <v>0</v>
      </c>
    </row>
    <row r="77" spans="1:5" ht="21" customHeight="1">
      <c r="A77" s="328" t="s">
        <v>647</v>
      </c>
      <c r="B77" s="327">
        <v>318</v>
      </c>
      <c r="C77" s="327"/>
      <c r="D77" s="50">
        <f>+'[4]Cuoiky'!O76</f>
        <v>0</v>
      </c>
      <c r="E77" s="50">
        <f>+'[4]Daunam'!O76</f>
        <v>0</v>
      </c>
    </row>
    <row r="78" spans="1:5" ht="21.75" customHeight="1">
      <c r="A78" s="326" t="s">
        <v>648</v>
      </c>
      <c r="B78" s="327">
        <v>319</v>
      </c>
      <c r="C78" s="327" t="s">
        <v>649</v>
      </c>
      <c r="D78" s="50">
        <f>+'[4]Cuoiky'!O77-548014111</f>
        <v>67659019533</v>
      </c>
      <c r="E78" s="50">
        <v>14696501175</v>
      </c>
    </row>
    <row r="79" spans="1:5" ht="15.75">
      <c r="A79" s="326" t="s">
        <v>650</v>
      </c>
      <c r="B79" s="327">
        <v>320</v>
      </c>
      <c r="C79" s="327"/>
      <c r="D79" s="50">
        <f>+'[4]Cuoiky'!O78</f>
        <v>0</v>
      </c>
      <c r="E79" s="50">
        <f>+'[4]Daunam'!O78</f>
        <v>0</v>
      </c>
    </row>
    <row r="80" spans="1:5" ht="15.75">
      <c r="A80" s="324" t="s">
        <v>651</v>
      </c>
      <c r="B80" s="325">
        <v>330</v>
      </c>
      <c r="C80" s="325"/>
      <c r="D80" s="459">
        <f>SUM(D81:D87)</f>
        <v>1404627493</v>
      </c>
      <c r="E80" s="459">
        <f>SUM(E81:E87)</f>
        <v>985790975</v>
      </c>
    </row>
    <row r="81" spans="1:5" ht="15.75">
      <c r="A81" s="326" t="s">
        <v>652</v>
      </c>
      <c r="B81" s="327">
        <v>331</v>
      </c>
      <c r="C81" s="327"/>
      <c r="D81" s="50">
        <f>+'[4]Cuoiky'!O80</f>
        <v>254383474</v>
      </c>
      <c r="E81" s="50">
        <v>963253138</v>
      </c>
    </row>
    <row r="82" spans="1:5" ht="15.75">
      <c r="A82" s="326" t="s">
        <v>653</v>
      </c>
      <c r="B82" s="327">
        <v>332</v>
      </c>
      <c r="C82" s="327" t="s">
        <v>654</v>
      </c>
      <c r="D82" s="50">
        <f>+'[4]Cuoiky'!O81</f>
        <v>0</v>
      </c>
      <c r="E82" s="50">
        <f>+'[4]Daunam'!O81</f>
        <v>0</v>
      </c>
    </row>
    <row r="83" spans="1:5" ht="15.75">
      <c r="A83" s="326" t="s">
        <v>655</v>
      </c>
      <c r="B83" s="327">
        <v>333</v>
      </c>
      <c r="C83" s="327"/>
      <c r="D83" s="50">
        <f>+'[4]Cuoiky'!O82</f>
        <v>975253138</v>
      </c>
      <c r="E83" s="50">
        <f>+'[4]Daunam'!O82</f>
        <v>0</v>
      </c>
    </row>
    <row r="84" spans="1:5" ht="15.75">
      <c r="A84" s="326" t="s">
        <v>656</v>
      </c>
      <c r="B84" s="327">
        <v>334</v>
      </c>
      <c r="C84" s="327" t="s">
        <v>657</v>
      </c>
      <c r="D84" s="50">
        <f>+'[4]Cuoiky'!O83</f>
        <v>0</v>
      </c>
      <c r="E84" s="50">
        <f>+'[4]Daunam'!O83</f>
        <v>0</v>
      </c>
    </row>
    <row r="85" spans="1:5" ht="15.75">
      <c r="A85" s="326" t="s">
        <v>658</v>
      </c>
      <c r="B85" s="327">
        <v>335</v>
      </c>
      <c r="C85" s="327" t="s">
        <v>631</v>
      </c>
      <c r="D85" s="50">
        <f>+'[4]Cuoiky'!O84</f>
        <v>0</v>
      </c>
      <c r="E85" s="50">
        <f>+'[4]Daunam'!O84</f>
        <v>0</v>
      </c>
    </row>
    <row r="86" spans="1:5" ht="21" customHeight="1">
      <c r="A86" s="326" t="s">
        <v>659</v>
      </c>
      <c r="B86" s="327">
        <v>336</v>
      </c>
      <c r="C86" s="327"/>
      <c r="D86" s="50">
        <f>+'[4]Cuoiky'!O85</f>
        <v>174990881</v>
      </c>
      <c r="E86" s="50">
        <v>22537837</v>
      </c>
    </row>
    <row r="87" spans="1:5" ht="19.5" customHeight="1">
      <c r="A87" s="329" t="s">
        <v>660</v>
      </c>
      <c r="B87" s="330">
        <v>337</v>
      </c>
      <c r="C87" s="330"/>
      <c r="D87" s="63">
        <f>+'[4]Cuoiky'!O86</f>
        <v>0</v>
      </c>
      <c r="E87" s="63">
        <f>+'[4]Daunam'!O86</f>
        <v>0</v>
      </c>
    </row>
    <row r="88" spans="1:5" ht="31.5">
      <c r="A88" s="337" t="s">
        <v>661</v>
      </c>
      <c r="B88" s="338">
        <v>400</v>
      </c>
      <c r="C88" s="338"/>
      <c r="D88" s="470">
        <f>+D89+D101</f>
        <v>598377629526</v>
      </c>
      <c r="E88" s="470">
        <f>+E89+E101</f>
        <v>541148723949</v>
      </c>
    </row>
    <row r="89" spans="1:5" ht="15.75">
      <c r="A89" s="324" t="s">
        <v>662</v>
      </c>
      <c r="B89" s="325">
        <v>410</v>
      </c>
      <c r="C89" s="327" t="s">
        <v>663</v>
      </c>
      <c r="D89" s="459">
        <f>SUM(D90:D100)</f>
        <v>592144596217</v>
      </c>
      <c r="E89" s="459">
        <f>SUM(E90:E100)</f>
        <v>532110808247</v>
      </c>
    </row>
    <row r="90" spans="1:7" ht="15.75">
      <c r="A90" s="326" t="s">
        <v>664</v>
      </c>
      <c r="B90" s="327">
        <v>411</v>
      </c>
      <c r="C90" s="327"/>
      <c r="D90" s="50">
        <f>+'[4]Cuoiky'!O89</f>
        <v>482535000000</v>
      </c>
      <c r="E90" s="50">
        <v>482535000000</v>
      </c>
      <c r="F90" s="79"/>
      <c r="G90" s="79"/>
    </row>
    <row r="91" spans="1:6" ht="15.75">
      <c r="A91" s="326" t="s">
        <v>665</v>
      </c>
      <c r="B91" s="327">
        <v>412</v>
      </c>
      <c r="C91" s="327"/>
      <c r="D91" s="50">
        <f>+'[4]Cuoiky'!O90</f>
        <v>0</v>
      </c>
      <c r="E91" s="50">
        <f>+'[4]Daunam'!O90</f>
        <v>0</v>
      </c>
      <c r="F91" s="467"/>
    </row>
    <row r="92" spans="1:5" ht="15.75">
      <c r="A92" s="326" t="s">
        <v>666</v>
      </c>
      <c r="B92" s="327">
        <v>413</v>
      </c>
      <c r="C92" s="327"/>
      <c r="D92" s="50">
        <f>+'[4]Cuoiky'!O91</f>
        <v>2606381238</v>
      </c>
      <c r="E92" s="50">
        <f>+'[4]Daunam'!O91</f>
        <v>0</v>
      </c>
    </row>
    <row r="93" spans="1:5" ht="15.75">
      <c r="A93" s="326" t="s">
        <v>667</v>
      </c>
      <c r="B93" s="327">
        <v>414</v>
      </c>
      <c r="C93" s="327"/>
      <c r="D93" s="460">
        <f>+'[4]Cuoiky'!O92</f>
        <v>54564720</v>
      </c>
      <c r="E93" s="50">
        <v>54564720</v>
      </c>
    </row>
    <row r="94" spans="1:5" ht="15.75">
      <c r="A94" s="326" t="s">
        <v>668</v>
      </c>
      <c r="B94" s="327">
        <v>415</v>
      </c>
      <c r="C94" s="327"/>
      <c r="D94" s="50">
        <f>+'[4]Cuoiky'!O93</f>
        <v>0</v>
      </c>
      <c r="E94" s="50">
        <v>0</v>
      </c>
    </row>
    <row r="95" spans="1:6" ht="15.75">
      <c r="A95" s="331" t="s">
        <v>669</v>
      </c>
      <c r="B95" s="332">
        <v>416</v>
      </c>
      <c r="C95" s="339"/>
      <c r="D95" s="464">
        <f>+'[4]Cuoiky'!O94</f>
        <v>9455233362</v>
      </c>
      <c r="E95" s="464">
        <v>0</v>
      </c>
      <c r="F95" s="467"/>
    </row>
    <row r="96" spans="1:5" ht="15.75">
      <c r="A96" s="326" t="s">
        <v>670</v>
      </c>
      <c r="B96" s="327">
        <v>417</v>
      </c>
      <c r="C96" s="340"/>
      <c r="D96" s="50">
        <f>+'[4]Cuoiky'!O95</f>
        <v>5212762477</v>
      </c>
      <c r="E96" s="50">
        <v>5212762477</v>
      </c>
    </row>
    <row r="97" spans="1:5" ht="15.75">
      <c r="A97" s="326" t="s">
        <v>671</v>
      </c>
      <c r="B97" s="327">
        <v>418</v>
      </c>
      <c r="C97" s="340"/>
      <c r="D97" s="50"/>
      <c r="E97" s="50"/>
    </row>
    <row r="98" spans="1:5" ht="15.75">
      <c r="A98" s="326" t="s">
        <v>672</v>
      </c>
      <c r="B98" s="327">
        <v>419</v>
      </c>
      <c r="C98" s="340"/>
      <c r="D98" s="50">
        <f>+'[4]Cuoiky'!O96</f>
        <v>0</v>
      </c>
      <c r="E98" s="50">
        <v>2606381238</v>
      </c>
    </row>
    <row r="99" spans="1:6" ht="15.75">
      <c r="A99" s="326" t="s">
        <v>673</v>
      </c>
      <c r="B99" s="327">
        <v>420</v>
      </c>
      <c r="C99" s="340"/>
      <c r="D99" s="50">
        <f>+'[4]Cuoiky'!O98+548014111</f>
        <v>92280654420</v>
      </c>
      <c r="E99" s="50">
        <v>41702099812</v>
      </c>
      <c r="F99" s="494"/>
    </row>
    <row r="100" spans="1:5" ht="15.75">
      <c r="A100" s="326" t="s">
        <v>674</v>
      </c>
      <c r="B100" s="327">
        <v>421</v>
      </c>
      <c r="C100" s="340"/>
      <c r="D100" s="50">
        <f>+'[4]Cuoiky'!O99</f>
        <v>0</v>
      </c>
      <c r="E100" s="50">
        <f>+'[4]Daunam'!O99</f>
        <v>0</v>
      </c>
    </row>
    <row r="101" spans="1:5" ht="15.75">
      <c r="A101" s="324" t="s">
        <v>675</v>
      </c>
      <c r="B101" s="325">
        <v>430</v>
      </c>
      <c r="C101" s="325"/>
      <c r="D101" s="472">
        <f>+D102+D103+D104</f>
        <v>6233033309</v>
      </c>
      <c r="E101" s="472">
        <f>+E102+E103+E104</f>
        <v>9037915702</v>
      </c>
    </row>
    <row r="102" spans="1:5" ht="15.75">
      <c r="A102" s="326" t="s">
        <v>676</v>
      </c>
      <c r="B102" s="327">
        <v>431</v>
      </c>
      <c r="C102" s="327"/>
      <c r="D102" s="465">
        <f>+'[4]Cuoiky'!O101</f>
        <v>6233033309</v>
      </c>
      <c r="E102" s="465">
        <v>9037915702</v>
      </c>
    </row>
    <row r="103" spans="1:5" ht="15.75">
      <c r="A103" s="326" t="s">
        <v>677</v>
      </c>
      <c r="B103" s="327">
        <v>432</v>
      </c>
      <c r="C103" s="327" t="s">
        <v>678</v>
      </c>
      <c r="D103" s="465">
        <f>+'[4]Cuoiky'!O102</f>
        <v>0</v>
      </c>
      <c r="E103" s="465">
        <f>+'[4]Daunam'!O102</f>
        <v>0</v>
      </c>
    </row>
    <row r="104" spans="1:5" ht="15.75">
      <c r="A104" s="326" t="s">
        <v>679</v>
      </c>
      <c r="B104" s="327">
        <v>433</v>
      </c>
      <c r="C104" s="327"/>
      <c r="D104" s="465">
        <f>+'[4]Cuoiky'!O103</f>
        <v>0</v>
      </c>
      <c r="E104" s="465">
        <f>+'[4]Daunam'!O103</f>
        <v>0</v>
      </c>
    </row>
    <row r="105" spans="1:5" ht="15.75">
      <c r="A105" s="334" t="s">
        <v>680</v>
      </c>
      <c r="B105" s="334">
        <v>440</v>
      </c>
      <c r="C105" s="334"/>
      <c r="D105" s="466">
        <f>+D68+D88</f>
        <v>1372608287199</v>
      </c>
      <c r="E105" s="466">
        <f>+E68+E88</f>
        <v>1176913295805</v>
      </c>
    </row>
    <row r="106" spans="1:5" ht="11.25" customHeight="1">
      <c r="A106" s="335"/>
      <c r="B106" s="335"/>
      <c r="C106" s="335"/>
      <c r="D106" s="376">
        <f>+D105-D63</f>
        <v>0</v>
      </c>
      <c r="E106" s="376">
        <f>+E105-E63</f>
        <v>0</v>
      </c>
    </row>
    <row r="107" ht="10.5" customHeight="1"/>
    <row r="108" spans="1:5" ht="27" customHeight="1" hidden="1">
      <c r="A108" s="504" t="s">
        <v>681</v>
      </c>
      <c r="B108" s="504"/>
      <c r="C108" s="504"/>
      <c r="D108" s="504"/>
      <c r="E108" s="504"/>
    </row>
    <row r="109" spans="1:5" ht="14.25" customHeight="1" hidden="1">
      <c r="A109" s="341"/>
      <c r="B109" s="341"/>
      <c r="C109" s="341"/>
      <c r="D109" s="341"/>
      <c r="E109" s="342"/>
    </row>
    <row r="110" spans="1:5" ht="15" hidden="1">
      <c r="A110" s="505" t="s">
        <v>682</v>
      </c>
      <c r="B110" s="507" t="s">
        <v>570</v>
      </c>
      <c r="C110" s="507" t="s">
        <v>571</v>
      </c>
      <c r="D110" s="507" t="s">
        <v>69</v>
      </c>
      <c r="E110" s="507" t="s">
        <v>196</v>
      </c>
    </row>
    <row r="111" spans="1:5" ht="17.25" customHeight="1" hidden="1">
      <c r="A111" s="506"/>
      <c r="B111" s="507"/>
      <c r="C111" s="507"/>
      <c r="D111" s="507"/>
      <c r="E111" s="507"/>
    </row>
    <row r="112" spans="1:5" ht="15" hidden="1">
      <c r="A112" s="343" t="s">
        <v>683</v>
      </c>
      <c r="B112" s="343"/>
      <c r="C112" s="343"/>
      <c r="D112" s="377"/>
      <c r="E112" s="378">
        <f>+'[5]CDKT'!D112</f>
        <v>0</v>
      </c>
    </row>
    <row r="113" spans="1:5" ht="15" hidden="1">
      <c r="A113" s="344" t="s">
        <v>684</v>
      </c>
      <c r="B113" s="344"/>
      <c r="C113" s="344"/>
      <c r="D113" s="379"/>
      <c r="E113" s="378">
        <f>+'[5]CDKT'!D113</f>
        <v>0</v>
      </c>
    </row>
    <row r="114" spans="1:5" ht="15" hidden="1">
      <c r="A114" s="344" t="s">
        <v>685</v>
      </c>
      <c r="B114" s="344"/>
      <c r="C114" s="344"/>
      <c r="D114" s="379"/>
      <c r="E114" s="378">
        <f>+'[5]CDKT'!D114</f>
        <v>0</v>
      </c>
    </row>
    <row r="115" spans="1:5" ht="15" hidden="1">
      <c r="A115" s="344" t="s">
        <v>686</v>
      </c>
      <c r="B115" s="344"/>
      <c r="C115" s="344"/>
      <c r="D115" s="379"/>
      <c r="E115" s="378">
        <f>+'[5]CDKT'!D115</f>
        <v>0</v>
      </c>
    </row>
    <row r="116" spans="1:5" ht="15" hidden="1">
      <c r="A116" s="344" t="s">
        <v>687</v>
      </c>
      <c r="B116" s="344"/>
      <c r="C116" s="344"/>
      <c r="D116" s="379"/>
      <c r="E116" s="378">
        <f>+'[5]CDKT'!D116</f>
        <v>0</v>
      </c>
    </row>
    <row r="117" spans="1:5" ht="15.75" hidden="1">
      <c r="A117" s="344" t="s">
        <v>688</v>
      </c>
      <c r="B117" s="344"/>
      <c r="C117" s="344"/>
      <c r="D117" s="380">
        <f>+'[6]danhgialaiSD2005'!E8+'[6]danhgialaiSD2005'!E11+'[6]danhgialaiSD2005'!E12+'[6]danhgialaiSD2005'!E13+'[6]danhgialaiSD2005'!E14+'[6]danhgialaiSD2005'!E17</f>
        <v>95025.9</v>
      </c>
      <c r="E117" s="377">
        <v>45683</v>
      </c>
    </row>
    <row r="118" spans="1:5" ht="15.75" hidden="1">
      <c r="A118" s="344" t="s">
        <v>689</v>
      </c>
      <c r="B118" s="344"/>
      <c r="C118" s="344"/>
      <c r="D118" s="380">
        <f>+'[4]Cuoiky'!O117</f>
        <v>6.57</v>
      </c>
      <c r="E118" s="377">
        <v>7</v>
      </c>
    </row>
    <row r="119" spans="1:5" ht="15.75" hidden="1">
      <c r="A119" s="344" t="s">
        <v>690</v>
      </c>
      <c r="B119" s="344"/>
      <c r="C119" s="344"/>
      <c r="D119" s="380">
        <f>+'[4]Cuoiky'!O118</f>
        <v>0</v>
      </c>
      <c r="E119" s="377">
        <f>+'[5]CDKT'!D119</f>
        <v>0</v>
      </c>
    </row>
    <row r="120" spans="1:5" ht="15.75" hidden="1">
      <c r="A120" s="344" t="s">
        <v>691</v>
      </c>
      <c r="B120" s="344"/>
      <c r="C120" s="344"/>
      <c r="D120" s="380">
        <f>+'[4]Cuoiky'!O119</f>
        <v>161</v>
      </c>
      <c r="E120" s="377">
        <f>+'[5]CDKT'!D120</f>
        <v>161</v>
      </c>
    </row>
    <row r="121" spans="1:5" ht="15" hidden="1">
      <c r="A121" s="345" t="s">
        <v>692</v>
      </c>
      <c r="B121" s="345"/>
      <c r="C121" s="345"/>
      <c r="D121" s="382"/>
      <c r="E121" s="383">
        <f>+'[5]CDKT'!D121</f>
        <v>0</v>
      </c>
    </row>
    <row r="122" spans="1:5" ht="15" hidden="1">
      <c r="A122" s="346" t="s">
        <v>693</v>
      </c>
      <c r="B122" s="346"/>
      <c r="C122" s="346"/>
      <c r="D122" s="384">
        <f>+E122+8286789461/4-260377619</f>
        <v>23726859569.702984</v>
      </c>
      <c r="E122" s="384">
        <f>+'[7]CDKT'!D114</f>
        <v>21915539823.452984</v>
      </c>
    </row>
    <row r="123" spans="4:5" ht="15">
      <c r="D123" s="473"/>
      <c r="E123" s="473"/>
    </row>
    <row r="124" spans="4:5" ht="15">
      <c r="D124" s="508" t="s">
        <v>794</v>
      </c>
      <c r="E124" s="508"/>
    </row>
    <row r="125" spans="1:5" ht="15">
      <c r="A125" s="98" t="s">
        <v>694</v>
      </c>
      <c r="B125" s="98"/>
      <c r="C125" s="98"/>
      <c r="D125" s="509" t="s">
        <v>563</v>
      </c>
      <c r="E125" s="509"/>
    </row>
    <row r="130" ht="22.5" customHeight="1"/>
    <row r="132" spans="1:5" ht="15">
      <c r="A132" s="510" t="s">
        <v>795</v>
      </c>
      <c r="B132" s="510"/>
      <c r="C132" s="510"/>
      <c r="D132" s="509" t="s">
        <v>695</v>
      </c>
      <c r="E132" s="509"/>
    </row>
  </sheetData>
  <sheetProtection/>
  <mergeCells count="20">
    <mergeCell ref="B110:B111"/>
    <mergeCell ref="C110:C111"/>
    <mergeCell ref="D110:D111"/>
    <mergeCell ref="E110:E111"/>
    <mergeCell ref="A6:E6"/>
    <mergeCell ref="A8:A9"/>
    <mergeCell ref="B8:B9"/>
    <mergeCell ref="C8:C9"/>
    <mergeCell ref="D8:D9"/>
    <mergeCell ref="E8:E9"/>
    <mergeCell ref="D124:E124"/>
    <mergeCell ref="D125:E125"/>
    <mergeCell ref="A132:C132"/>
    <mergeCell ref="D132:E132"/>
    <mergeCell ref="D1:E1"/>
    <mergeCell ref="D2:E2"/>
    <mergeCell ref="D3:E3"/>
    <mergeCell ref="A5:E5"/>
    <mergeCell ref="A108:E108"/>
    <mergeCell ref="A110:A111"/>
  </mergeCells>
  <printOptions/>
  <pageMargins left="0.78" right="0.29" top="0.52" bottom="0.58" header="0.46" footer="0.3"/>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B1:M31"/>
  <sheetViews>
    <sheetView zoomScalePageLayoutView="0" workbookViewId="0" topLeftCell="B1">
      <selection activeCell="B11" sqref="B11"/>
    </sheetView>
  </sheetViews>
  <sheetFormatPr defaultColWidth="9.00390625" defaultRowHeight="15"/>
  <cols>
    <col min="1" max="1" width="2.421875" style="236" hidden="1" customWidth="1"/>
    <col min="2" max="2" width="33.421875" style="236" customWidth="1"/>
    <col min="3" max="3" width="4.28125" style="237" customWidth="1"/>
    <col min="4" max="4" width="14.421875" style="483" customWidth="1"/>
    <col min="5" max="5" width="15.140625" style="483" customWidth="1"/>
    <col min="6" max="8" width="15.421875" style="483" bestFit="1" customWidth="1"/>
    <col min="9" max="9" width="14.8515625" style="483" customWidth="1"/>
    <col min="10" max="10" width="15.140625" style="236" customWidth="1"/>
    <col min="11" max="11" width="13.421875" style="236" customWidth="1"/>
    <col min="12" max="16384" width="9.00390625" style="236" customWidth="1"/>
  </cols>
  <sheetData>
    <row r="1" spans="2:9" ht="20.25" customHeight="1">
      <c r="B1" s="98"/>
      <c r="I1" s="484"/>
    </row>
    <row r="2" spans="2:9" ht="15.75">
      <c r="B2" s="593" t="s">
        <v>469</v>
      </c>
      <c r="C2" s="593"/>
      <c r="D2" s="593"/>
      <c r="E2" s="593"/>
      <c r="F2" s="593"/>
      <c r="G2" s="593"/>
      <c r="H2" s="593"/>
      <c r="I2" s="593"/>
    </row>
    <row r="3" spans="2:9" ht="15.75">
      <c r="B3" s="593" t="s">
        <v>797</v>
      </c>
      <c r="C3" s="593"/>
      <c r="D3" s="593"/>
      <c r="E3" s="593"/>
      <c r="F3" s="593"/>
      <c r="G3" s="593"/>
      <c r="H3" s="593"/>
      <c r="I3" s="593"/>
    </row>
    <row r="4" spans="2:9" ht="12.75">
      <c r="B4" s="255"/>
      <c r="C4" s="256"/>
      <c r="D4" s="257"/>
      <c r="E4" s="257"/>
      <c r="F4" s="257"/>
      <c r="G4" s="258"/>
      <c r="H4" s="258"/>
      <c r="I4" s="259" t="s">
        <v>470</v>
      </c>
    </row>
    <row r="5" spans="2:9" s="485" customFormat="1" ht="12.75">
      <c r="B5" s="594" t="s">
        <v>471</v>
      </c>
      <c r="C5" s="260" t="s">
        <v>472</v>
      </c>
      <c r="D5" s="261" t="s">
        <v>473</v>
      </c>
      <c r="E5" s="596" t="s">
        <v>474</v>
      </c>
      <c r="F5" s="597"/>
      <c r="G5" s="596" t="s">
        <v>475</v>
      </c>
      <c r="H5" s="597"/>
      <c r="I5" s="262" t="s">
        <v>476</v>
      </c>
    </row>
    <row r="6" spans="2:9" s="485" customFormat="1" ht="12.75">
      <c r="B6" s="595"/>
      <c r="C6" s="263" t="s">
        <v>477</v>
      </c>
      <c r="D6" s="264" t="s">
        <v>478</v>
      </c>
      <c r="E6" s="264" t="s">
        <v>479</v>
      </c>
      <c r="F6" s="264" t="s">
        <v>480</v>
      </c>
      <c r="G6" s="264" t="s">
        <v>479</v>
      </c>
      <c r="H6" s="264" t="s">
        <v>480</v>
      </c>
      <c r="I6" s="265" t="s">
        <v>481</v>
      </c>
    </row>
    <row r="7" spans="2:9" s="486" customFormat="1" ht="12.75">
      <c r="B7" s="266" t="s">
        <v>297</v>
      </c>
      <c r="C7" s="266" t="s">
        <v>298</v>
      </c>
      <c r="D7" s="266" t="s">
        <v>482</v>
      </c>
      <c r="E7" s="266" t="s">
        <v>483</v>
      </c>
      <c r="F7" s="266" t="s">
        <v>484</v>
      </c>
      <c r="G7" s="266" t="s">
        <v>485</v>
      </c>
      <c r="H7" s="266" t="s">
        <v>486</v>
      </c>
      <c r="I7" s="267" t="s">
        <v>487</v>
      </c>
    </row>
    <row r="8" spans="2:13" ht="12.75">
      <c r="B8" s="268" t="s">
        <v>488</v>
      </c>
      <c r="C8" s="269" t="s">
        <v>489</v>
      </c>
      <c r="D8" s="270">
        <f aca="true" t="shared" si="0" ref="D8:I8">SUM(D9:D18)</f>
        <v>42689484541</v>
      </c>
      <c r="E8" s="270">
        <f t="shared" si="0"/>
        <v>185957649965</v>
      </c>
      <c r="F8" s="270">
        <f t="shared" si="0"/>
        <v>198626546779</v>
      </c>
      <c r="G8" s="270">
        <f t="shared" si="0"/>
        <v>185957649965</v>
      </c>
      <c r="H8" s="270">
        <f t="shared" si="0"/>
        <v>198626546779</v>
      </c>
      <c r="I8" s="270">
        <f t="shared" si="0"/>
        <v>30020587727</v>
      </c>
      <c r="J8" s="487"/>
      <c r="K8" s="488"/>
      <c r="L8" s="488"/>
      <c r="M8" s="488"/>
    </row>
    <row r="9" spans="2:13" ht="12.75">
      <c r="B9" s="271" t="s">
        <v>490</v>
      </c>
      <c r="C9" s="272" t="s">
        <v>491</v>
      </c>
      <c r="D9" s="273">
        <f>+'[9]BIEN'!D8+'[9]DKVT'!D8+'[9]CUNL'!D8+'[9]KSDK'!D8+'[9]DKSG'!D8+'[9]XNTM'!D8+'[9]CNQN'!D8+'[9]BINHKHI'!D8+'[9]Nokia'!D8+'[9]VPCT'!D8</f>
        <v>5025808181</v>
      </c>
      <c r="E9" s="273">
        <f>+'[9]BIEN'!E8+'[9]DKVT'!E8+'[9]CUNL'!E8+'[9]KSDK'!E8+'[9]DKSG'!E8+'[9]XNTM'!E8+'[9]CNQN'!E8+'[9]BINHKHI'!E8+'[9]Nokia'!E8+'[9]VPCT'!E8</f>
        <v>2032535454</v>
      </c>
      <c r="F9" s="273">
        <f>+'[9]BIEN'!F8+'[9]DKVT'!F8+'[9]CUNL'!F8+'[9]KSDK'!F8+'[9]DKSG'!F8+'[9]XNTM'!F8+'[9]CNQN'!F8+'[9]BINHKHI'!F8+'[9]Nokia'!F8+'[9]VPCT'!F8</f>
        <v>6321399122</v>
      </c>
      <c r="G9" s="273">
        <f>+E9</f>
        <v>2032535454</v>
      </c>
      <c r="H9" s="273">
        <f>+F9</f>
        <v>6321399122</v>
      </c>
      <c r="I9" s="273">
        <f>+D9+E9-F9</f>
        <v>736944513</v>
      </c>
      <c r="J9" s="488"/>
      <c r="K9" s="488"/>
      <c r="L9" s="488"/>
      <c r="M9" s="488"/>
    </row>
    <row r="10" spans="2:13" ht="12.75">
      <c r="B10" s="274" t="s">
        <v>492</v>
      </c>
      <c r="C10" s="272" t="s">
        <v>493</v>
      </c>
      <c r="D10" s="273">
        <f>+'[9]BIEN'!D9+'[9]DKVT'!D9+'[9]CUNL'!D9+'[9]KSDK'!D9+'[9]DKSG'!D9+'[9]XNTM'!D9+'[9]CNQN'!D9+'[9]BINHKHI'!D9+'[9]Nokia'!D9+'[9]VPCT'!D9</f>
        <v>25224083782</v>
      </c>
      <c r="E10" s="273">
        <f>+'[9]BIEN'!E9+'[9]DKVT'!E9+'[9]CUNL'!E9+'[9]KSDK'!E9+'[9]DKSG'!E9+'[9]XNTM'!E9+'[9]CNQN'!E9+'[9]BINHKHI'!E9+'[9]Nokia'!E9+'[9]VPCT'!E9</f>
        <v>121151920851</v>
      </c>
      <c r="F10" s="273">
        <f>+'[9]BIEN'!F9+'[9]DKVT'!F9+'[9]CUNL'!F9+'[9]KSDK'!F9+'[9]DKSG'!F9+'[9]XNTM'!F9+'[9]CNQN'!F9+'[9]BINHKHI'!F9+'[9]Nokia'!F9+'[9]VPCT'!F9</f>
        <v>124673936465</v>
      </c>
      <c r="G10" s="273">
        <f aca="true" t="shared" si="1" ref="G10:H17">+E10</f>
        <v>121151920851</v>
      </c>
      <c r="H10" s="273">
        <f t="shared" si="1"/>
        <v>124673936465</v>
      </c>
      <c r="I10" s="273">
        <f aca="true" t="shared" si="2" ref="I10:I17">+D10+E10-F10</f>
        <v>21702068168</v>
      </c>
      <c r="J10" s="488"/>
      <c r="K10" s="488"/>
      <c r="L10" s="488"/>
      <c r="M10" s="488"/>
    </row>
    <row r="11" spans="2:13" ht="12.75">
      <c r="B11" s="271" t="s">
        <v>494</v>
      </c>
      <c r="C11" s="272" t="s">
        <v>495</v>
      </c>
      <c r="D11" s="273">
        <f>+'[9]BIEN'!D10+'[9]DKVT'!D10+'[9]CUNL'!D10+'[9]KSDK'!D10+'[9]DKSG'!D10+'[9]XNTM'!D10+'[9]CNQN'!D10+'[9]BINHKHI'!D10+'[9]Nokia'!D10+'[9]VPCT'!D10</f>
        <v>-1748861</v>
      </c>
      <c r="E11" s="273">
        <f>+'[9]BIEN'!E10+'[9]DKVT'!E10+'[9]CUNL'!E10+'[9]KSDK'!E10+'[9]DKSG'!E10+'[9]XNTM'!E10+'[9]CNQN'!E10+'[9]BINHKHI'!E10+'[9]Nokia'!E10+'[9]VPCT'!E10</f>
        <v>2962103520</v>
      </c>
      <c r="F11" s="273">
        <f>+'[9]BIEN'!F10+'[9]DKVT'!F10+'[9]CUNL'!F10+'[9]KSDK'!F10+'[9]DKSG'!F10+'[9]XNTM'!F10+'[9]CNQN'!F10+'[9]BINHKHI'!F10+'[9]Nokia'!F10+'[9]VPCT'!F10</f>
        <v>4882410720</v>
      </c>
      <c r="G11" s="273">
        <f t="shared" si="1"/>
        <v>2962103520</v>
      </c>
      <c r="H11" s="273">
        <f t="shared" si="1"/>
        <v>4882410720</v>
      </c>
      <c r="I11" s="273">
        <f t="shared" si="2"/>
        <v>-1922056061</v>
      </c>
      <c r="J11" s="488"/>
      <c r="K11" s="488"/>
      <c r="L11" s="488"/>
      <c r="M11" s="488"/>
    </row>
    <row r="12" spans="2:13" ht="12.75">
      <c r="B12" s="271" t="s">
        <v>496</v>
      </c>
      <c r="C12" s="272" t="s">
        <v>497</v>
      </c>
      <c r="D12" s="273">
        <f>+'[9]BIEN'!D11+'[9]DKVT'!D11+'[9]CUNL'!D11+'[9]KSDK'!D11+'[9]DKSG'!D11+'[9]XNTM'!D11+'[9]CNQN'!D11+'[9]BINHKHI'!D11+'[9]Nokia'!D11+'[9]VPCT'!D11</f>
        <v>12009393172</v>
      </c>
      <c r="E12" s="273">
        <f>+'[9]BIEN'!E11+'[9]DKVT'!E11+'[9]CUNL'!E11+'[9]KSDK'!E11+'[9]DKSG'!E11+'[9]XNTM'!E11+'[9]CNQN'!E11+'[9]BINHKHI'!E11+'[9]Nokia'!E11+'[9]VPCT'!E11</f>
        <v>59408549955</v>
      </c>
      <c r="F12" s="273">
        <f>+'[9]BIEN'!F11+'[9]DKVT'!F11+'[9]CUNL'!F11+'[9]KSDK'!F11+'[9]DKSG'!F11+'[9]XNTM'!F11+'[9]CNQN'!F11+'[9]BINHKHI'!F11+'[9]Nokia'!F11+'[9]VPCT'!F11</f>
        <v>62306866768</v>
      </c>
      <c r="G12" s="273">
        <f t="shared" si="1"/>
        <v>59408549955</v>
      </c>
      <c r="H12" s="273">
        <f t="shared" si="1"/>
        <v>62306866768</v>
      </c>
      <c r="I12" s="273">
        <f t="shared" si="2"/>
        <v>9111076359</v>
      </c>
      <c r="J12" s="488"/>
      <c r="K12" s="488"/>
      <c r="L12" s="488"/>
      <c r="M12" s="488"/>
    </row>
    <row r="13" spans="2:13" ht="12.75">
      <c r="B13" s="271" t="s">
        <v>498</v>
      </c>
      <c r="C13" s="272" t="s">
        <v>499</v>
      </c>
      <c r="D13" s="273">
        <f>+'[9]BIEN'!D12+'[9]DKVT'!D12+'[9]CUNL'!D12+'[9]KSDK'!D12+'[9]DKSG'!D12+'[9]XNTM'!D12+'[9]CNQN'!D12+'[9]BINHKHI'!D12+'[9]Nokia'!D12+'[9]VPCT'!D12</f>
        <v>144764557</v>
      </c>
      <c r="E13" s="273">
        <f>+'[9]BIEN'!E12+'[9]DKVT'!E12+'[9]CUNL'!E12+'[9]KSDK'!E12+'[9]DKSG'!E12+'[9]XNTM'!E12+'[9]CNQN'!E12+'[9]BINHKHI'!E12+'[9]Nokia'!E12+'[9]VPCT'!E12</f>
        <v>0</v>
      </c>
      <c r="F13" s="273">
        <f>+'[9]BIEN'!F12+'[9]DKVT'!F12+'[9]CUNL'!F12+'[9]KSDK'!F12+'[9]DKSG'!F12+'[9]XNTM'!F12+'[9]CNQN'!F12+'[9]BINHKHI'!F12+'[9]Nokia'!F12+'[9]VPCT'!F12</f>
        <v>0</v>
      </c>
      <c r="G13" s="273">
        <f t="shared" si="1"/>
        <v>0</v>
      </c>
      <c r="H13" s="273">
        <f t="shared" si="1"/>
        <v>0</v>
      </c>
      <c r="I13" s="273">
        <f t="shared" si="2"/>
        <v>144764557</v>
      </c>
      <c r="J13" s="488"/>
      <c r="K13" s="488"/>
      <c r="L13" s="488"/>
      <c r="M13" s="488"/>
    </row>
    <row r="14" spans="2:13" ht="12.75">
      <c r="B14" s="271" t="s">
        <v>500</v>
      </c>
      <c r="C14" s="272" t="s">
        <v>501</v>
      </c>
      <c r="D14" s="273">
        <f>+'[9]BIEN'!D13+'[9]DKVT'!D13+'[9]CUNL'!D13+'[9]KSDK'!D13+'[9]DKSG'!D13+'[9]XNTM'!D13+'[9]CNQN'!D13+'[9]BINHKHI'!D13+'[9]Nokia'!D13+'[9]VPCT'!D13</f>
        <v>0</v>
      </c>
      <c r="E14" s="273">
        <f>+'[9]BIEN'!E13+'[9]DKVT'!E13+'[9]CUNL'!E13+'[9]KSDK'!E13+'[9]DKSG'!E13+'[9]XNTM'!E13+'[9]CNQN'!E13+'[9]BINHKHI'!E13+'[9]Nokia'!E13+'[9]VPCT'!E13</f>
        <v>0</v>
      </c>
      <c r="F14" s="273">
        <f>+'[9]BIEN'!F13+'[9]DKVT'!F13+'[9]CUNL'!F13+'[9]KSDK'!F13+'[9]DKSG'!F13+'[9]XNTM'!F13+'[9]CNQN'!F13+'[9]BINHKHI'!F13+'[9]Nokia'!F13+'[9]VPCT'!F13</f>
        <v>0</v>
      </c>
      <c r="G14" s="273">
        <f t="shared" si="1"/>
        <v>0</v>
      </c>
      <c r="H14" s="273">
        <f t="shared" si="1"/>
        <v>0</v>
      </c>
      <c r="I14" s="273">
        <f t="shared" si="2"/>
        <v>0</v>
      </c>
      <c r="J14" s="488"/>
      <c r="K14" s="488"/>
      <c r="L14" s="488"/>
      <c r="M14" s="488"/>
    </row>
    <row r="15" spans="2:13" ht="12.75">
      <c r="B15" s="271" t="s">
        <v>502</v>
      </c>
      <c r="C15" s="272" t="s">
        <v>503</v>
      </c>
      <c r="D15" s="273">
        <f>+'[9]BIEN'!D14+'[9]DKVT'!D14+'[9]CUNL'!D14+'[9]KSDK'!D14+'[9]DKSG'!D14+'[9]XNTM'!D14+'[9]CNQN'!D14+'[9]BINHKHI'!D14+'[9]Nokia'!D14+'[9]VPCT'!D14</f>
        <v>0</v>
      </c>
      <c r="E15" s="273">
        <f>+'[9]BIEN'!E14+'[9]DKVT'!E14+'[9]CUNL'!E14+'[9]KSDK'!E14+'[9]DKSG'!E14+'[9]XNTM'!E14+'[9]CNQN'!E14+'[9]BINHKHI'!E14+'[9]Nokia'!E14+'[9]VPCT'!E14</f>
        <v>0</v>
      </c>
      <c r="F15" s="273">
        <f>+'[9]BIEN'!F14+'[9]DKVT'!F14+'[9]CUNL'!F14+'[9]KSDK'!F14+'[9]DKSG'!F14+'[9]XNTM'!F14+'[9]CNQN'!F14+'[9]BINHKHI'!F14+'[9]Nokia'!F14+'[9]VPCT'!F14</f>
        <v>0</v>
      </c>
      <c r="G15" s="273">
        <f t="shared" si="1"/>
        <v>0</v>
      </c>
      <c r="H15" s="273">
        <f t="shared" si="1"/>
        <v>0</v>
      </c>
      <c r="I15" s="273">
        <f t="shared" si="2"/>
        <v>0</v>
      </c>
      <c r="J15" s="488"/>
      <c r="K15" s="488"/>
      <c r="L15" s="488"/>
      <c r="M15" s="488"/>
    </row>
    <row r="16" spans="2:13" ht="12.75">
      <c r="B16" s="271" t="s">
        <v>504</v>
      </c>
      <c r="C16" s="272" t="s">
        <v>505</v>
      </c>
      <c r="D16" s="273">
        <f>+'[9]BIEN'!D15+'[9]DKVT'!D15+'[9]CUNL'!D15+'[9]KSDK'!D15+'[9]DKSG'!D15+'[9]XNTM'!D15+'[9]CNQN'!D15+'[9]BINHKHI'!D15+'[9]Nokia'!D15+'[9]VPCT'!D15</f>
        <v>0</v>
      </c>
      <c r="E16" s="273">
        <f>+'[9]BIEN'!E15+'[9]DKVT'!E15+'[9]CUNL'!E15+'[9]KSDK'!E15+'[9]DKSG'!E15+'[9]XNTM'!E15+'[9]CNQN'!E15+'[9]BINHKHI'!E15+'[9]Nokia'!E15+'[9]VPCT'!E15</f>
        <v>0</v>
      </c>
      <c r="F16" s="273">
        <f>+'[9]BIEN'!F15+'[9]DKVT'!F15+'[9]CUNL'!F15+'[9]KSDK'!F15+'[9]DKSG'!F15+'[9]XNTM'!F15+'[9]CNQN'!F15+'[9]BINHKHI'!F15+'[9]Nokia'!F15+'[9]VPCT'!F15</f>
        <v>0</v>
      </c>
      <c r="G16" s="273">
        <f t="shared" si="1"/>
        <v>0</v>
      </c>
      <c r="H16" s="273">
        <f t="shared" si="1"/>
        <v>0</v>
      </c>
      <c r="I16" s="273">
        <f t="shared" si="2"/>
        <v>0</v>
      </c>
      <c r="J16" s="488"/>
      <c r="K16" s="488"/>
      <c r="L16" s="488"/>
      <c r="M16" s="488"/>
    </row>
    <row r="17" spans="2:13" ht="12.75">
      <c r="B17" s="271" t="s">
        <v>506</v>
      </c>
      <c r="C17" s="272" t="s">
        <v>507</v>
      </c>
      <c r="D17" s="273">
        <f>+'[9]BIEN'!D16+'[9]DKVT'!D16+'[9]CUNL'!D16+'[9]KSDK'!D16+'[9]DKSG'!D16+'[9]XNTM'!D16+'[9]CNQN'!D16+'[9]BINHKHI'!D16+'[9]Nokia'!D16+'[9]VPCT'!D16</f>
        <v>0</v>
      </c>
      <c r="E17" s="273">
        <f>+'[9]BIEN'!E16+'[9]DKVT'!E16+'[9]CUNL'!E16+'[9]KSDK'!E16+'[9]DKSG'!E16+'[9]XNTM'!E16+'[9]CNQN'!E16+'[9]BINHKHI'!E16+'[9]Nokia'!E16+'[9]VPCT'!E16</f>
        <v>0</v>
      </c>
      <c r="F17" s="273">
        <f>+'[9]BIEN'!F16+'[9]DKVT'!F16+'[9]CUNL'!F16+'[9]KSDK'!F16+'[9]DKSG'!F16+'[9]XNTM'!F16+'[9]CNQN'!F16+'[9]BINHKHI'!F16+'[9]Nokia'!F16+'[9]VPCT'!F16</f>
        <v>0</v>
      </c>
      <c r="G17" s="273">
        <f t="shared" si="1"/>
        <v>0</v>
      </c>
      <c r="H17" s="273">
        <f t="shared" si="1"/>
        <v>0</v>
      </c>
      <c r="I17" s="273">
        <f t="shared" si="2"/>
        <v>0</v>
      </c>
      <c r="J17" s="488"/>
      <c r="K17" s="488"/>
      <c r="L17" s="488"/>
      <c r="M17" s="488"/>
    </row>
    <row r="18" spans="2:13" ht="12.75">
      <c r="B18" s="271" t="s">
        <v>508</v>
      </c>
      <c r="C18" s="272" t="s">
        <v>509</v>
      </c>
      <c r="D18" s="273">
        <f aca="true" t="shared" si="3" ref="D18:I18">SUM(D19:D21)</f>
        <v>287183710</v>
      </c>
      <c r="E18" s="273">
        <f t="shared" si="3"/>
        <v>402540185</v>
      </c>
      <c r="F18" s="273">
        <f t="shared" si="3"/>
        <v>441933704</v>
      </c>
      <c r="G18" s="273">
        <f t="shared" si="3"/>
        <v>402540185</v>
      </c>
      <c r="H18" s="273">
        <f t="shared" si="3"/>
        <v>441933704</v>
      </c>
      <c r="I18" s="273">
        <f t="shared" si="3"/>
        <v>247790191</v>
      </c>
      <c r="J18" s="488"/>
      <c r="K18" s="488"/>
      <c r="L18" s="488"/>
      <c r="M18" s="488"/>
    </row>
    <row r="19" spans="2:13" s="489" customFormat="1" ht="12.75">
      <c r="B19" s="275" t="s">
        <v>510</v>
      </c>
      <c r="C19" s="276"/>
      <c r="D19" s="273">
        <f>+'[9]BIEN'!D18+'[9]DKVT'!D18+'[9]CUNL'!D18+'[9]KSDK'!D18+'[9]DKSG'!D18+'[9]XNTM'!D18+'[9]CNQN'!D18+'[9]BINHKHI'!D18+'[9]Nokia'!D18+'[9]VPCT'!D18</f>
        <v>277285957</v>
      </c>
      <c r="E19" s="273">
        <f>+'[9]BIEN'!E18+'[9]DKVT'!E18+'[9]CUNL'!E18+'[9]KSDK'!E18+'[9]DKSG'!E18+'[9]XNTM'!E18+'[9]CNQN'!E18+'[9]BINHKHI'!E18+'[9]Nokia'!E18+'[9]VPCT'!E18</f>
        <v>397354385</v>
      </c>
      <c r="F19" s="273">
        <f>+'[9]BIEN'!F18+'[9]DKVT'!F18+'[9]CUNL'!F18+'[9]KSDK'!F18+'[9]DKSG'!F18+'[9]XNTM'!F18+'[9]CNQN'!F18+'[9]BINHKHI'!F18+'[9]Nokia'!F18+'[9]VPCT'!F18</f>
        <v>437933704</v>
      </c>
      <c r="G19" s="273">
        <f aca="true" t="shared" si="4" ref="G19:H21">+E19</f>
        <v>397354385</v>
      </c>
      <c r="H19" s="273">
        <f t="shared" si="4"/>
        <v>437933704</v>
      </c>
      <c r="I19" s="277">
        <f>+D19+E19-F19</f>
        <v>236706638</v>
      </c>
      <c r="J19" s="488"/>
      <c r="K19" s="488"/>
      <c r="L19" s="488"/>
      <c r="M19" s="488"/>
    </row>
    <row r="20" spans="2:13" s="489" customFormat="1" ht="12.75">
      <c r="B20" s="275" t="s">
        <v>511</v>
      </c>
      <c r="C20" s="276"/>
      <c r="D20" s="273">
        <f>+'[9]BIEN'!D19+'[9]DKVT'!D19+'[9]CUNL'!D19+'[9]KSDK'!D19+'[9]DKSG'!D19+'[9]XNTM'!D19+'[9]CNQN'!D19+'[9]BINHKHI'!D19+'[9]Nokia'!D19+'[9]VPCT'!D19</f>
        <v>0</v>
      </c>
      <c r="E20" s="273">
        <f>+'[9]BIEN'!E19+'[9]DKVT'!E19+'[9]CUNL'!E19+'[9]KSDK'!E19+'[9]DKSG'!E19+'[9]XNTM'!E19+'[9]CNQN'!E19+'[9]BINHKHI'!E19+'[9]Nokia'!E19+'[9]VPCT'!E19</f>
        <v>4000000</v>
      </c>
      <c r="F20" s="273">
        <f>+'[9]BIEN'!F19+'[9]DKVT'!F19+'[9]CUNL'!F19+'[9]KSDK'!F19+'[9]DKSG'!F19+'[9]XNTM'!F19+'[9]CNQN'!F19+'[9]BINHKHI'!F19+'[9]Nokia'!F19+'[9]VPCT'!F19</f>
        <v>3000000</v>
      </c>
      <c r="G20" s="273">
        <f t="shared" si="4"/>
        <v>4000000</v>
      </c>
      <c r="H20" s="273">
        <f t="shared" si="4"/>
        <v>3000000</v>
      </c>
      <c r="I20" s="277">
        <f>+D20+E20-F20</f>
        <v>1000000</v>
      </c>
      <c r="J20" s="488"/>
      <c r="K20" s="488"/>
      <c r="L20" s="488"/>
      <c r="M20" s="488"/>
    </row>
    <row r="21" spans="2:13" s="489" customFormat="1" ht="12.75">
      <c r="B21" s="275" t="s">
        <v>512</v>
      </c>
      <c r="C21" s="276"/>
      <c r="D21" s="273">
        <f>+'[9]BIEN'!D20+'[9]DKVT'!D20+'[9]CUNL'!D20+'[9]KSDK'!D20+'[9]DKSG'!D20+'[9]XNTM'!D20+'[9]CNQN'!D20+'[9]BINHKHI'!D20+'[9]Nokia'!D20+'[9]VPCT'!D20</f>
        <v>9897753</v>
      </c>
      <c r="E21" s="273">
        <f>+'[9]BIEN'!E20+'[9]DKVT'!E20+'[9]CUNL'!E20+'[9]KSDK'!E20+'[9]DKSG'!E20+'[9]XNTM'!E20+'[9]CNQN'!E20+'[9]BINHKHI'!E20+'[9]Nokia'!E20+'[9]VPCT'!E20</f>
        <v>1185800</v>
      </c>
      <c r="F21" s="273">
        <f>+'[9]BIEN'!F20+'[9]DKVT'!F20+'[9]CUNL'!F20+'[9]KSDK'!F20+'[9]DKSG'!F20+'[9]XNTM'!F20+'[9]CNQN'!F20+'[9]BINHKHI'!F20+'[9]Nokia'!F20+'[9]VPCT'!F20</f>
        <v>1000000</v>
      </c>
      <c r="G21" s="273">
        <f t="shared" si="4"/>
        <v>1185800</v>
      </c>
      <c r="H21" s="273">
        <f t="shared" si="4"/>
        <v>1000000</v>
      </c>
      <c r="I21" s="277">
        <f>+D21+E21-F21</f>
        <v>10083553</v>
      </c>
      <c r="J21" s="488"/>
      <c r="K21" s="488"/>
      <c r="L21" s="488"/>
      <c r="M21" s="488"/>
    </row>
    <row r="22" spans="2:13" ht="12.75">
      <c r="B22" s="278" t="s">
        <v>513</v>
      </c>
      <c r="C22" s="279" t="s">
        <v>514</v>
      </c>
      <c r="D22" s="280">
        <f aca="true" t="shared" si="5" ref="D22:I22">SUM(D23:D25)</f>
        <v>0</v>
      </c>
      <c r="E22" s="280">
        <f t="shared" si="5"/>
        <v>0</v>
      </c>
      <c r="F22" s="280">
        <f t="shared" si="5"/>
        <v>0</v>
      </c>
      <c r="G22" s="280">
        <f t="shared" si="5"/>
        <v>0</v>
      </c>
      <c r="H22" s="280">
        <f t="shared" si="5"/>
        <v>0</v>
      </c>
      <c r="I22" s="280">
        <f t="shared" si="5"/>
        <v>0</v>
      </c>
      <c r="J22" s="488"/>
      <c r="K22" s="488"/>
      <c r="L22" s="488"/>
      <c r="M22" s="488"/>
    </row>
    <row r="23" spans="2:13" ht="12.75">
      <c r="B23" s="271" t="s">
        <v>515</v>
      </c>
      <c r="C23" s="272" t="s">
        <v>516</v>
      </c>
      <c r="D23" s="273">
        <f>'[11]NVNS_KN'!I22</f>
        <v>0</v>
      </c>
      <c r="E23" s="273">
        <f>+'[9]BIEN'!E22+'[9]DKVT'!E22+'[9]CUNL'!E22+'[9]KSDK'!E22+'[9]DKSG'!E22+'[9]XNTM'!E22+'[9]CNQN'!E22+'[9]BINHKHI'!E22+'[9]Nokia'!E22+'[9]VPCT'!E22</f>
        <v>0</v>
      </c>
      <c r="F23" s="273">
        <f>+'[9]BIEN'!F22+'[9]DKVT'!F22+'[9]CUNL'!F22+'[9]KSDK'!F22+'[9]DKSG'!F22+'[9]XNTM'!F22+'[9]CNQN'!F22+'[9]BINHKHI'!F22+'[9]Nokia'!F22+'[9]VPCT'!F22</f>
        <v>0</v>
      </c>
      <c r="G23" s="273">
        <f>'[11]NVNS_KN'!G22+E23</f>
        <v>0</v>
      </c>
      <c r="H23" s="273">
        <f>'[11]NVNS_KN'!H22+F23</f>
        <v>0</v>
      </c>
      <c r="I23" s="273">
        <f>+D23+E23-F23</f>
        <v>0</v>
      </c>
      <c r="J23" s="488"/>
      <c r="K23" s="488"/>
      <c r="L23" s="488"/>
      <c r="M23" s="488"/>
    </row>
    <row r="24" spans="2:13" ht="12.75">
      <c r="B24" s="271" t="s">
        <v>517</v>
      </c>
      <c r="C24" s="272" t="s">
        <v>518</v>
      </c>
      <c r="D24" s="273">
        <f>'[11]NVNS_KN'!I23</f>
        <v>0</v>
      </c>
      <c r="E24" s="273">
        <f>+'[9]BIEN'!E23+'[9]DKVT'!E23+'[9]CUNL'!E23+'[9]KSDK'!E23+'[9]DKSG'!E23+'[9]XNTM'!E23+'[9]CNQN'!E23+'[9]BINHKHI'!E23+'[9]Nokia'!E23+'[9]VPCT'!E23</f>
        <v>0</v>
      </c>
      <c r="F24" s="273">
        <f>+'[9]BIEN'!F23+'[9]DKVT'!F23+'[9]CUNL'!F23+'[9]KSDK'!F23+'[9]DKSG'!F23+'[9]XNTM'!F23+'[9]CNQN'!F23+'[9]BINHKHI'!F23+'[9]Nokia'!F23+'[9]VPCT'!F23</f>
        <v>0</v>
      </c>
      <c r="G24" s="273">
        <f>'[11]NVNS_KN'!G23+E24</f>
        <v>0</v>
      </c>
      <c r="H24" s="273">
        <f>'[11]NVNS_KN'!H23+F24</f>
        <v>0</v>
      </c>
      <c r="I24" s="273">
        <f>+D24+E24-F24</f>
        <v>0</v>
      </c>
      <c r="J24" s="488"/>
      <c r="K24" s="488"/>
      <c r="L24" s="488"/>
      <c r="M24" s="488"/>
    </row>
    <row r="25" spans="2:13" ht="12.75">
      <c r="B25" s="271" t="s">
        <v>519</v>
      </c>
      <c r="C25" s="272" t="s">
        <v>520</v>
      </c>
      <c r="D25" s="273">
        <f>'[11]NVNS_KN'!I24</f>
        <v>0</v>
      </c>
      <c r="E25" s="273">
        <f>+'[9]BIEN'!E24+'[9]DKVT'!E24+'[9]CUNL'!E24+'[9]KSDK'!E24+'[9]DKSG'!E24+'[9]XNTM'!E24+'[9]CNQN'!E24+'[9]BINHKHI'!E24+'[9]Nokia'!E24+'[9]VPCT'!E24</f>
        <v>0</v>
      </c>
      <c r="F25" s="273">
        <f>+'[9]BIEN'!F24+'[9]DKVT'!F24+'[9]CUNL'!F24+'[9]KSDK'!F24+'[9]DKSG'!F24+'[9]XNTM'!F24+'[9]CNQN'!F24+'[9]BINHKHI'!F24+'[9]Nokia'!F24+'[9]VPCT'!F24</f>
        <v>0</v>
      </c>
      <c r="G25" s="273">
        <f>'[11]NVNS_KN'!G24+E25</f>
        <v>0</v>
      </c>
      <c r="H25" s="273">
        <f>'[11]NVNS_KN'!H24+F25</f>
        <v>0</v>
      </c>
      <c r="I25" s="273">
        <f>+D25+E25-F25</f>
        <v>0</v>
      </c>
      <c r="J25" s="488"/>
      <c r="K25" s="488"/>
      <c r="L25" s="488"/>
      <c r="M25" s="488"/>
    </row>
    <row r="26" spans="2:13" ht="12.75">
      <c r="B26" s="281" t="s">
        <v>521</v>
      </c>
      <c r="C26" s="281" t="s">
        <v>522</v>
      </c>
      <c r="D26" s="282">
        <f aca="true" t="shared" si="6" ref="D26:I26">+D22+D8</f>
        <v>42689484541</v>
      </c>
      <c r="E26" s="282">
        <f t="shared" si="6"/>
        <v>185957649965</v>
      </c>
      <c r="F26" s="282">
        <f t="shared" si="6"/>
        <v>198626546779</v>
      </c>
      <c r="G26" s="282">
        <f t="shared" si="6"/>
        <v>185957649965</v>
      </c>
      <c r="H26" s="282">
        <f t="shared" si="6"/>
        <v>198626546779</v>
      </c>
      <c r="I26" s="282">
        <f t="shared" si="6"/>
        <v>30020587727</v>
      </c>
      <c r="J26" s="488"/>
      <c r="K26" s="488"/>
      <c r="L26" s="488"/>
      <c r="M26" s="488"/>
    </row>
    <row r="27" spans="2:9" ht="12.75">
      <c r="B27" s="255"/>
      <c r="C27" s="256"/>
      <c r="D27" s="257"/>
      <c r="E27" s="257"/>
      <c r="F27" s="257"/>
      <c r="I27" s="490"/>
    </row>
    <row r="28" spans="2:9" ht="12.75">
      <c r="B28" s="98" t="s">
        <v>807</v>
      </c>
      <c r="E28" s="491">
        <f>+D26</f>
        <v>42689484541</v>
      </c>
      <c r="G28" s="491"/>
      <c r="H28" s="491"/>
      <c r="I28" s="490"/>
    </row>
    <row r="29" spans="2:7" ht="12.75">
      <c r="B29" s="489" t="s">
        <v>808</v>
      </c>
      <c r="E29" s="258">
        <f>+D13</f>
        <v>144764557</v>
      </c>
      <c r="G29" s="258"/>
    </row>
    <row r="31" spans="2:4" ht="12.75">
      <c r="B31" s="98"/>
      <c r="D31" s="492"/>
    </row>
  </sheetData>
  <sheetProtection/>
  <mergeCells count="5">
    <mergeCell ref="B2:I2"/>
    <mergeCell ref="B3:I3"/>
    <mergeCell ref="B5:B6"/>
    <mergeCell ref="E5:F5"/>
    <mergeCell ref="G5:H5"/>
  </mergeCells>
  <printOptions/>
  <pageMargins left="0.2" right="0.2" top="0.42" bottom="0.75" header="0.3" footer="0.3"/>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pane xSplit="3" ySplit="6" topLeftCell="D13" activePane="bottomRight" state="frozen"/>
      <selection pane="topLeft" activeCell="A1" sqref="A1"/>
      <selection pane="topRight" activeCell="D1" sqref="D1"/>
      <selection pane="bottomLeft" activeCell="A7" sqref="A7"/>
      <selection pane="bottomRight" activeCell="I7" sqref="I7"/>
    </sheetView>
  </sheetViews>
  <sheetFormatPr defaultColWidth="9.140625" defaultRowHeight="15"/>
  <cols>
    <col min="1" max="1" width="45.00390625" style="283" customWidth="1"/>
    <col min="2" max="2" width="17.57421875" style="283" customWidth="1"/>
    <col min="3" max="3" width="5.140625" style="283" customWidth="1"/>
    <col min="4" max="4" width="7.140625" style="283" customWidth="1"/>
    <col min="5" max="5" width="19.57421875" style="283" customWidth="1"/>
    <col min="6" max="7" width="18.7109375" style="283" customWidth="1"/>
    <col min="8" max="8" width="18.00390625" style="283" customWidth="1"/>
    <col min="9" max="9" width="16.28125" style="283" bestFit="1" customWidth="1"/>
    <col min="10" max="10" width="20.8515625" style="284" hidden="1" customWidth="1"/>
    <col min="11" max="11" width="23.57421875" style="283" hidden="1" customWidth="1"/>
    <col min="12" max="12" width="19.8515625" style="283" hidden="1" customWidth="1"/>
    <col min="13" max="13" width="20.421875" style="283" hidden="1" customWidth="1"/>
    <col min="14" max="15" width="9.140625" style="283" hidden="1" customWidth="1"/>
    <col min="16" max="16384" width="9.140625" style="283" customWidth="1"/>
  </cols>
  <sheetData>
    <row r="1" spans="7:8" ht="16.5">
      <c r="G1" s="520" t="s">
        <v>523</v>
      </c>
      <c r="H1" s="520"/>
    </row>
    <row r="2" spans="1:8" ht="19.5">
      <c r="A2" s="285" t="s">
        <v>524</v>
      </c>
      <c r="B2" s="521" t="s">
        <v>525</v>
      </c>
      <c r="C2" s="521"/>
      <c r="D2" s="521"/>
      <c r="E2" s="521"/>
      <c r="F2" s="521"/>
      <c r="G2" s="520"/>
      <c r="H2" s="520"/>
    </row>
    <row r="3" spans="1:8" ht="16.5">
      <c r="A3" s="286" t="s">
        <v>434</v>
      </c>
      <c r="B3" s="497" t="s">
        <v>797</v>
      </c>
      <c r="C3" s="497"/>
      <c r="D3" s="497"/>
      <c r="E3" s="497"/>
      <c r="F3" s="497"/>
      <c r="G3" s="520"/>
      <c r="H3" s="520"/>
    </row>
    <row r="4" spans="1:8" ht="16.5">
      <c r="A4" s="286"/>
      <c r="B4" s="287"/>
      <c r="C4" s="288"/>
      <c r="D4" s="287"/>
      <c r="E4" s="287"/>
      <c r="F4" s="287"/>
      <c r="G4" s="522" t="s">
        <v>526</v>
      </c>
      <c r="H4" s="522"/>
    </row>
    <row r="5" spans="1:13" ht="16.5">
      <c r="A5" s="518" t="s">
        <v>437</v>
      </c>
      <c r="B5" s="518"/>
      <c r="C5" s="519" t="s">
        <v>527</v>
      </c>
      <c r="D5" s="519" t="s">
        <v>528</v>
      </c>
      <c r="E5" s="518" t="s">
        <v>798</v>
      </c>
      <c r="F5" s="518"/>
      <c r="G5" s="518" t="s">
        <v>529</v>
      </c>
      <c r="H5" s="518"/>
      <c r="J5" s="284" t="s">
        <v>766</v>
      </c>
      <c r="K5" s="283" t="s">
        <v>768</v>
      </c>
      <c r="L5" s="283" t="s">
        <v>770</v>
      </c>
      <c r="M5" s="283" t="s">
        <v>771</v>
      </c>
    </row>
    <row r="6" spans="1:13" ht="16.5">
      <c r="A6" s="518"/>
      <c r="B6" s="518"/>
      <c r="C6" s="518"/>
      <c r="D6" s="518"/>
      <c r="E6" s="289" t="s">
        <v>799</v>
      </c>
      <c r="F6" s="289" t="s">
        <v>530</v>
      </c>
      <c r="G6" s="289" t="s">
        <v>799</v>
      </c>
      <c r="H6" s="289" t="s">
        <v>530</v>
      </c>
      <c r="J6" s="284" t="s">
        <v>767</v>
      </c>
      <c r="K6" s="283" t="s">
        <v>769</v>
      </c>
      <c r="M6" s="412"/>
    </row>
    <row r="7" spans="1:13" ht="16.5">
      <c r="A7" s="290" t="s">
        <v>531</v>
      </c>
      <c r="B7" s="291"/>
      <c r="C7" s="292">
        <v>1</v>
      </c>
      <c r="D7" s="293" t="s">
        <v>532</v>
      </c>
      <c r="E7" s="294">
        <f>+'[8]KQKD_KN'!D5</f>
        <v>1405447673449</v>
      </c>
      <c r="F7" s="294">
        <f>+'[8]KQKD_KN'!E5</f>
        <v>230430897889</v>
      </c>
      <c r="G7" s="294">
        <f>+E7</f>
        <v>1405447673449</v>
      </c>
      <c r="H7" s="294">
        <f>+F7</f>
        <v>230430897889</v>
      </c>
      <c r="I7" s="456"/>
      <c r="J7" s="284">
        <v>663238137981</v>
      </c>
      <c r="K7" s="284">
        <f>E7+J7</f>
        <v>2068685811430</v>
      </c>
      <c r="L7" s="284">
        <f>G7-K7</f>
        <v>-663238137981</v>
      </c>
      <c r="M7" s="412">
        <f>'[2]KQKD_BC'!F5-J7</f>
        <v>-918972204</v>
      </c>
    </row>
    <row r="8" spans="1:13" ht="16.5">
      <c r="A8" s="295" t="s">
        <v>533</v>
      </c>
      <c r="B8" s="296"/>
      <c r="C8" s="297">
        <v>2</v>
      </c>
      <c r="D8" s="293"/>
      <c r="E8" s="294">
        <f>+'[8]KQKD_KN'!D6</f>
        <v>20400338677</v>
      </c>
      <c r="F8" s="294">
        <f>+'[8]KQKD_KN'!E6</f>
        <v>0</v>
      </c>
      <c r="G8" s="294">
        <f aca="true" t="shared" si="0" ref="G8:H30">+E8</f>
        <v>20400338677</v>
      </c>
      <c r="H8" s="294">
        <f t="shared" si="0"/>
        <v>0</v>
      </c>
      <c r="J8" s="284">
        <f>SUM(J9:J12)</f>
        <v>283265382</v>
      </c>
      <c r="K8" s="284">
        <f>SUM(K9:K12)</f>
        <v>283265382</v>
      </c>
      <c r="L8" s="284">
        <f aca="true" t="shared" si="1" ref="L8:L29">G8-K8</f>
        <v>20117073295</v>
      </c>
      <c r="M8" s="412">
        <f>'[2]KQKD_BC'!F6-J8</f>
        <v>0</v>
      </c>
    </row>
    <row r="9" spans="1:13" ht="16.5">
      <c r="A9" s="298" t="s">
        <v>534</v>
      </c>
      <c r="B9" s="299"/>
      <c r="C9" s="300">
        <v>4</v>
      </c>
      <c r="D9" s="293"/>
      <c r="E9" s="301">
        <f>+E8</f>
        <v>20400338677</v>
      </c>
      <c r="F9" s="301">
        <f>+F8</f>
        <v>0</v>
      </c>
      <c r="G9" s="294">
        <f t="shared" si="0"/>
        <v>20400338677</v>
      </c>
      <c r="H9" s="294">
        <f t="shared" si="0"/>
        <v>0</v>
      </c>
      <c r="J9" s="284">
        <v>0</v>
      </c>
      <c r="K9" s="284"/>
      <c r="L9" s="284">
        <f t="shared" si="1"/>
        <v>20400338677</v>
      </c>
      <c r="M9" s="412">
        <f>'[2]KQKD_BC'!F7-J9</f>
        <v>0</v>
      </c>
    </row>
    <row r="10" spans="1:13" ht="16.5">
      <c r="A10" s="298" t="s">
        <v>535</v>
      </c>
      <c r="B10" s="299"/>
      <c r="C10" s="300">
        <v>5</v>
      </c>
      <c r="D10" s="293"/>
      <c r="E10" s="294">
        <v>0</v>
      </c>
      <c r="F10" s="294">
        <f>+'[3]KQKD_BC'!D8</f>
        <v>0</v>
      </c>
      <c r="G10" s="294">
        <f t="shared" si="0"/>
        <v>0</v>
      </c>
      <c r="H10" s="294">
        <f t="shared" si="0"/>
        <v>0</v>
      </c>
      <c r="J10" s="284">
        <v>0</v>
      </c>
      <c r="K10" s="284"/>
      <c r="L10" s="284">
        <f t="shared" si="1"/>
        <v>0</v>
      </c>
      <c r="M10" s="412">
        <f>'[2]KQKD_BC'!F8-J10</f>
        <v>0</v>
      </c>
    </row>
    <row r="11" spans="1:13" ht="16.5">
      <c r="A11" s="298" t="s">
        <v>536</v>
      </c>
      <c r="B11" s="299"/>
      <c r="C11" s="300">
        <v>6</v>
      </c>
      <c r="D11" s="293"/>
      <c r="E11" s="294">
        <v>0</v>
      </c>
      <c r="F11" s="294">
        <f>+'[3]KQKD_BC'!D9</f>
        <v>0</v>
      </c>
      <c r="G11" s="294">
        <f t="shared" si="0"/>
        <v>0</v>
      </c>
      <c r="H11" s="294">
        <f t="shared" si="0"/>
        <v>0</v>
      </c>
      <c r="J11" s="284">
        <v>0</v>
      </c>
      <c r="K11" s="284"/>
      <c r="L11" s="284">
        <f t="shared" si="1"/>
        <v>0</v>
      </c>
      <c r="M11" s="412">
        <f>'[2]KQKD_BC'!F9-J11</f>
        <v>0</v>
      </c>
    </row>
    <row r="12" spans="1:13" ht="16.5">
      <c r="A12" s="298" t="s">
        <v>537</v>
      </c>
      <c r="B12" s="299"/>
      <c r="C12" s="300">
        <v>7</v>
      </c>
      <c r="D12" s="293"/>
      <c r="E12" s="294"/>
      <c r="F12" s="294"/>
      <c r="G12" s="294">
        <f t="shared" si="0"/>
        <v>0</v>
      </c>
      <c r="H12" s="294">
        <f t="shared" si="0"/>
        <v>0</v>
      </c>
      <c r="J12" s="284">
        <v>283265382</v>
      </c>
      <c r="K12" s="284">
        <f>E12+J12</f>
        <v>283265382</v>
      </c>
      <c r="L12" s="284">
        <f t="shared" si="1"/>
        <v>-283265382</v>
      </c>
      <c r="M12" s="412">
        <f>'[2]KQKD_BC'!F10-J12</f>
        <v>0</v>
      </c>
    </row>
    <row r="13" spans="1:13" ht="16.5">
      <c r="A13" s="295" t="s">
        <v>538</v>
      </c>
      <c r="B13" s="296"/>
      <c r="C13" s="297">
        <v>10</v>
      </c>
      <c r="D13" s="293"/>
      <c r="E13" s="294">
        <f>+'[8]KQKD_KN'!D11</f>
        <v>1385047334772</v>
      </c>
      <c r="F13" s="294">
        <f>+'[8]KQKD_KN'!E11</f>
        <v>230430897889</v>
      </c>
      <c r="G13" s="294">
        <f t="shared" si="0"/>
        <v>1385047334772</v>
      </c>
      <c r="H13" s="294">
        <f t="shared" si="0"/>
        <v>230430897889</v>
      </c>
      <c r="J13" s="284">
        <f>J7-J8</f>
        <v>662954872599</v>
      </c>
      <c r="K13" s="284">
        <f>K7-K8</f>
        <v>2068402546048</v>
      </c>
      <c r="L13" s="284">
        <f t="shared" si="1"/>
        <v>-683355211276</v>
      </c>
      <c r="M13" s="412">
        <f>'[2]KQKD_BC'!F11-J13</f>
        <v>-918972204</v>
      </c>
    </row>
    <row r="14" spans="1:13" ht="16.5">
      <c r="A14" s="295" t="s">
        <v>539</v>
      </c>
      <c r="B14" s="296"/>
      <c r="C14" s="297">
        <v>11</v>
      </c>
      <c r="D14" s="293" t="s">
        <v>540</v>
      </c>
      <c r="E14" s="294">
        <f>+'[8]KQKD_KN'!D12</f>
        <v>1258759806769</v>
      </c>
      <c r="F14" s="294">
        <f>+'[8]KQKD_KN'!E12</f>
        <v>194201313850.80652</v>
      </c>
      <c r="G14" s="294">
        <f t="shared" si="0"/>
        <v>1258759806769</v>
      </c>
      <c r="H14" s="294">
        <f t="shared" si="0"/>
        <v>194201313850.80652</v>
      </c>
      <c r="J14" s="284">
        <v>594601511889</v>
      </c>
      <c r="K14" s="284">
        <f>E14+J14</f>
        <v>1853361318658</v>
      </c>
      <c r="L14" s="284">
        <f t="shared" si="1"/>
        <v>-594601511889</v>
      </c>
      <c r="M14" s="412">
        <f>'[2]KQKD_BC'!F12-J14</f>
        <v>-8788989633</v>
      </c>
    </row>
    <row r="15" spans="1:13" ht="16.5">
      <c r="A15" s="295" t="s">
        <v>541</v>
      </c>
      <c r="B15" s="296"/>
      <c r="C15" s="297">
        <v>20</v>
      </c>
      <c r="D15" s="293"/>
      <c r="E15" s="294">
        <f>+'[8]KQKD_KN'!D13</f>
        <v>126287528003</v>
      </c>
      <c r="F15" s="294">
        <f>+'[8]KQKD_KN'!E13</f>
        <v>36229584038.19348</v>
      </c>
      <c r="G15" s="294">
        <f t="shared" si="0"/>
        <v>126287528003</v>
      </c>
      <c r="H15" s="294">
        <f t="shared" si="0"/>
        <v>36229584038.19348</v>
      </c>
      <c r="J15" s="284">
        <f>J13-J14</f>
        <v>68353360710</v>
      </c>
      <c r="K15" s="284">
        <f>K13-K14</f>
        <v>215041227390</v>
      </c>
      <c r="L15" s="284">
        <f t="shared" si="1"/>
        <v>-88753699387</v>
      </c>
      <c r="M15" s="412">
        <f>'[2]KQKD_BC'!F13-J15</f>
        <v>7870017429</v>
      </c>
    </row>
    <row r="16" spans="1:13" ht="16.5">
      <c r="A16" s="295" t="s">
        <v>542</v>
      </c>
      <c r="B16" s="296"/>
      <c r="C16" s="297">
        <v>21</v>
      </c>
      <c r="D16" s="293" t="s">
        <v>543</v>
      </c>
      <c r="E16" s="294">
        <f>+'[8]KQKD_KN'!D14</f>
        <v>19980189538</v>
      </c>
      <c r="F16" s="294">
        <f>+'[8]KQKD_KN'!E14</f>
        <v>397739863</v>
      </c>
      <c r="G16" s="294">
        <f t="shared" si="0"/>
        <v>19980189538</v>
      </c>
      <c r="H16" s="294">
        <f t="shared" si="0"/>
        <v>397739863</v>
      </c>
      <c r="J16" s="284">
        <v>10514371344</v>
      </c>
      <c r="K16" s="284">
        <f aca="true" t="shared" si="2" ref="K16:K24">E16+J16</f>
        <v>30494560882</v>
      </c>
      <c r="L16" s="284">
        <f t="shared" si="1"/>
        <v>-10514371344</v>
      </c>
      <c r="M16" s="412">
        <f>'[2]KQKD_BC'!F14-J16</f>
        <v>-4239666</v>
      </c>
    </row>
    <row r="17" spans="1:13" ht="16.5">
      <c r="A17" s="298" t="s">
        <v>544</v>
      </c>
      <c r="B17" s="299"/>
      <c r="C17" s="297"/>
      <c r="D17" s="293"/>
      <c r="E17" s="294">
        <v>0</v>
      </c>
      <c r="F17" s="294">
        <f>+'[3]KQKD_BC'!D15</f>
        <v>0</v>
      </c>
      <c r="G17" s="294">
        <f t="shared" si="0"/>
        <v>0</v>
      </c>
      <c r="H17" s="294">
        <f t="shared" si="0"/>
        <v>0</v>
      </c>
      <c r="J17" s="284">
        <v>0</v>
      </c>
      <c r="K17" s="284">
        <f t="shared" si="2"/>
        <v>0</v>
      </c>
      <c r="L17" s="284">
        <f t="shared" si="1"/>
        <v>0</v>
      </c>
      <c r="M17" s="412">
        <f>'[2]KQKD_BC'!F15-J17</f>
        <v>0</v>
      </c>
    </row>
    <row r="18" spans="1:13" ht="16.5">
      <c r="A18" s="295" t="s">
        <v>545</v>
      </c>
      <c r="B18" s="296"/>
      <c r="C18" s="297">
        <v>22</v>
      </c>
      <c r="D18" s="293" t="s">
        <v>546</v>
      </c>
      <c r="E18" s="294">
        <f>+'[8]KQKD_KN'!D16</f>
        <v>28994383239</v>
      </c>
      <c r="F18" s="294">
        <f>+'[8]KQKD_KN'!E16</f>
        <v>2360015648</v>
      </c>
      <c r="G18" s="294">
        <f t="shared" si="0"/>
        <v>28994383239</v>
      </c>
      <c r="H18" s="294">
        <f t="shared" si="0"/>
        <v>2360015648</v>
      </c>
      <c r="J18" s="284">
        <v>9631075500</v>
      </c>
      <c r="K18" s="284">
        <f t="shared" si="2"/>
        <v>38625458739</v>
      </c>
      <c r="L18" s="284">
        <f t="shared" si="1"/>
        <v>-9631075500</v>
      </c>
      <c r="M18" s="412">
        <f>'[2]KQKD_BC'!F16-J18</f>
        <v>-180000000</v>
      </c>
    </row>
    <row r="19" spans="1:13" ht="16.5">
      <c r="A19" s="302" t="s">
        <v>547</v>
      </c>
      <c r="B19" s="299"/>
      <c r="C19" s="300">
        <v>23</v>
      </c>
      <c r="D19" s="303"/>
      <c r="E19" s="301">
        <f>+'[8]KQKD_KN'!D17</f>
        <v>15082773313</v>
      </c>
      <c r="F19" s="301">
        <f>+'[8]KQKD_KN'!E17</f>
        <v>2179570404</v>
      </c>
      <c r="G19" s="294">
        <f t="shared" si="0"/>
        <v>15082773313</v>
      </c>
      <c r="H19" s="294">
        <f t="shared" si="0"/>
        <v>2179570404</v>
      </c>
      <c r="J19" s="284">
        <v>9631075500</v>
      </c>
      <c r="K19" s="284">
        <f t="shared" si="2"/>
        <v>24713848813</v>
      </c>
      <c r="L19" s="284">
        <f t="shared" si="1"/>
        <v>-9631075500</v>
      </c>
      <c r="M19" s="412">
        <f>'[2]KQKD_BC'!F17-J19</f>
        <v>-180000000</v>
      </c>
    </row>
    <row r="20" spans="1:13" ht="16.5">
      <c r="A20" s="295" t="s">
        <v>548</v>
      </c>
      <c r="B20" s="296"/>
      <c r="C20" s="297">
        <v>24</v>
      </c>
      <c r="D20" s="292"/>
      <c r="E20" s="294">
        <f>+'[8]KQKD_KN'!D18</f>
        <v>66276894987</v>
      </c>
      <c r="F20" s="294">
        <f>+'[8]KQKD_KN'!E18</f>
        <v>29060158139.90478</v>
      </c>
      <c r="G20" s="294">
        <f t="shared" si="0"/>
        <v>66276894987</v>
      </c>
      <c r="H20" s="294">
        <f t="shared" si="0"/>
        <v>29060158139.90478</v>
      </c>
      <c r="J20" s="284">
        <v>48802157074</v>
      </c>
      <c r="K20" s="284">
        <f t="shared" si="2"/>
        <v>115079052061</v>
      </c>
      <c r="L20" s="284">
        <f t="shared" si="1"/>
        <v>-48802157074</v>
      </c>
      <c r="M20" s="412">
        <f>'[2]KQKD_BC'!F18-J20</f>
        <v>7816920745</v>
      </c>
    </row>
    <row r="21" spans="1:13" ht="16.5">
      <c r="A21" s="295" t="s">
        <v>549</v>
      </c>
      <c r="B21" s="296"/>
      <c r="C21" s="297">
        <v>25</v>
      </c>
      <c r="D21" s="292"/>
      <c r="E21" s="294">
        <f>+'[8]KQKD_KN'!D19</f>
        <v>515238535</v>
      </c>
      <c r="F21" s="294">
        <f>+'[8]KQKD_KN'!E19</f>
        <v>2458353247.515325</v>
      </c>
      <c r="G21" s="294">
        <f t="shared" si="0"/>
        <v>515238535</v>
      </c>
      <c r="H21" s="294">
        <f t="shared" si="0"/>
        <v>2458353247.515325</v>
      </c>
      <c r="J21" s="284">
        <v>5855104244</v>
      </c>
      <c r="K21" s="284">
        <f t="shared" si="2"/>
        <v>6370342779</v>
      </c>
      <c r="L21" s="284">
        <f t="shared" si="1"/>
        <v>-5855104244</v>
      </c>
      <c r="M21" s="412">
        <f>'[2]KQKD_BC'!F19-J21</f>
        <v>0</v>
      </c>
    </row>
    <row r="22" spans="1:13" ht="16.5">
      <c r="A22" s="295" t="s">
        <v>550</v>
      </c>
      <c r="B22" s="296"/>
      <c r="C22" s="297">
        <v>30</v>
      </c>
      <c r="D22" s="292"/>
      <c r="E22" s="294">
        <f>+'[8]KQKD_KN'!D20</f>
        <v>50481200780</v>
      </c>
      <c r="F22" s="294">
        <f>+'[8]KQKD_KN'!E20</f>
        <v>2748796865.773375</v>
      </c>
      <c r="G22" s="294">
        <f t="shared" si="0"/>
        <v>50481200780</v>
      </c>
      <c r="H22" s="294">
        <f t="shared" si="0"/>
        <v>2748796865.773375</v>
      </c>
      <c r="J22" s="284">
        <f>J15+J16-J18-J20-J21</f>
        <v>14579395236</v>
      </c>
      <c r="K22" s="284">
        <f>K15+K16-K18-K20-K21</f>
        <v>85460934693</v>
      </c>
      <c r="L22" s="284">
        <f t="shared" si="1"/>
        <v>-34979733913</v>
      </c>
      <c r="M22" s="412">
        <f>'[2]KQKD_BC'!F20-J22</f>
        <v>228857018</v>
      </c>
    </row>
    <row r="23" spans="1:13" ht="16.5">
      <c r="A23" s="302" t="s">
        <v>551</v>
      </c>
      <c r="B23" s="299"/>
      <c r="C23" s="300">
        <v>31</v>
      </c>
      <c r="D23" s="303"/>
      <c r="E23" s="301">
        <f>+'[8]KQKD_KN'!D21</f>
        <v>97353828</v>
      </c>
      <c r="F23" s="301">
        <f>+'[8]KQKD_KN'!E21</f>
        <v>1034183518</v>
      </c>
      <c r="G23" s="294">
        <f t="shared" si="0"/>
        <v>97353828</v>
      </c>
      <c r="H23" s="294">
        <f t="shared" si="0"/>
        <v>1034183518</v>
      </c>
      <c r="J23" s="284">
        <v>3706523173</v>
      </c>
      <c r="K23" s="284">
        <f t="shared" si="2"/>
        <v>3803877001</v>
      </c>
      <c r="L23" s="284">
        <f t="shared" si="1"/>
        <v>-3706523173</v>
      </c>
      <c r="M23" s="412">
        <f>'[2]KQKD_BC'!F21-J23</f>
        <v>-231751750</v>
      </c>
    </row>
    <row r="24" spans="1:13" ht="16.5">
      <c r="A24" s="302" t="s">
        <v>552</v>
      </c>
      <c r="B24" s="299"/>
      <c r="C24" s="300">
        <v>32</v>
      </c>
      <c r="D24" s="303"/>
      <c r="E24" s="301">
        <f>+'[8]KQKD_KN'!D22</f>
        <v>0</v>
      </c>
      <c r="F24" s="301">
        <f>+'[8]KQKD_KN'!E22</f>
        <v>26132462</v>
      </c>
      <c r="G24" s="294">
        <f t="shared" si="0"/>
        <v>0</v>
      </c>
      <c r="H24" s="294">
        <f t="shared" si="0"/>
        <v>26132462</v>
      </c>
      <c r="J24" s="284">
        <v>52724527</v>
      </c>
      <c r="K24" s="284">
        <f t="shared" si="2"/>
        <v>52724527</v>
      </c>
      <c r="L24" s="284">
        <f t="shared" si="1"/>
        <v>-52724527</v>
      </c>
      <c r="M24" s="412">
        <f>'[2]KQKD_BC'!F22-J24</f>
        <v>-2894332</v>
      </c>
    </row>
    <row r="25" spans="1:13" ht="16.5">
      <c r="A25" s="295" t="s">
        <v>553</v>
      </c>
      <c r="B25" s="296"/>
      <c r="C25" s="300">
        <v>40</v>
      </c>
      <c r="D25" s="303"/>
      <c r="E25" s="294">
        <f>+E23-E24</f>
        <v>97353828</v>
      </c>
      <c r="F25" s="294">
        <f>+F23-F24</f>
        <v>1008051056</v>
      </c>
      <c r="G25" s="294">
        <f t="shared" si="0"/>
        <v>97353828</v>
      </c>
      <c r="H25" s="294">
        <f t="shared" si="0"/>
        <v>1008051056</v>
      </c>
      <c r="J25" s="284">
        <f>J23-J24</f>
        <v>3653798646</v>
      </c>
      <c r="K25" s="284">
        <f>K23-K24</f>
        <v>3751152474</v>
      </c>
      <c r="L25" s="284">
        <f t="shared" si="1"/>
        <v>-3653798646</v>
      </c>
      <c r="M25" s="412">
        <f>'[2]KQKD_BC'!F23-J25</f>
        <v>-228857418</v>
      </c>
    </row>
    <row r="26" spans="1:13" ht="16.5">
      <c r="A26" s="295" t="s">
        <v>554</v>
      </c>
      <c r="B26" s="296"/>
      <c r="C26" s="297">
        <v>50</v>
      </c>
      <c r="D26" s="292"/>
      <c r="E26" s="294">
        <f>+E22+E25</f>
        <v>50578554608</v>
      </c>
      <c r="F26" s="294">
        <f>+F22+F25</f>
        <v>3756847921.773375</v>
      </c>
      <c r="G26" s="294">
        <f t="shared" si="0"/>
        <v>50578554608</v>
      </c>
      <c r="H26" s="294">
        <f t="shared" si="0"/>
        <v>3756847921.773375</v>
      </c>
      <c r="J26" s="284">
        <f>J22+J25</f>
        <v>18233193882</v>
      </c>
      <c r="K26" s="284">
        <f>K22+K25</f>
        <v>89212087167</v>
      </c>
      <c r="L26" s="284">
        <f t="shared" si="1"/>
        <v>-38633532559</v>
      </c>
      <c r="M26" s="412">
        <f>'[2]KQKD_BC'!F24-J26</f>
        <v>-400</v>
      </c>
    </row>
    <row r="27" spans="1:13" ht="16.5">
      <c r="A27" s="295" t="s">
        <v>555</v>
      </c>
      <c r="B27" s="299"/>
      <c r="C27" s="300">
        <v>51</v>
      </c>
      <c r="D27" s="293" t="s">
        <v>556</v>
      </c>
      <c r="E27" s="301"/>
      <c r="F27" s="301"/>
      <c r="G27" s="294">
        <f t="shared" si="0"/>
        <v>0</v>
      </c>
      <c r="H27" s="294">
        <f t="shared" si="0"/>
        <v>0</v>
      </c>
      <c r="I27" s="412"/>
      <c r="K27" s="284"/>
      <c r="L27" s="284">
        <f t="shared" si="1"/>
        <v>0</v>
      </c>
      <c r="M27" s="412">
        <f>'[2]KQKD_BC'!F25</f>
        <v>0</v>
      </c>
    </row>
    <row r="28" spans="1:13" ht="16.5">
      <c r="A28" s="295" t="s">
        <v>557</v>
      </c>
      <c r="B28" s="304"/>
      <c r="C28" s="305">
        <v>52</v>
      </c>
      <c r="D28" s="293" t="s">
        <v>558</v>
      </c>
      <c r="E28" s="306"/>
      <c r="F28" s="306"/>
      <c r="G28" s="294">
        <f t="shared" si="0"/>
        <v>0</v>
      </c>
      <c r="H28" s="294">
        <f t="shared" si="0"/>
        <v>0</v>
      </c>
      <c r="I28" s="318"/>
      <c r="K28" s="284"/>
      <c r="L28" s="284">
        <f t="shared" si="1"/>
        <v>0</v>
      </c>
      <c r="M28" s="412"/>
    </row>
    <row r="29" spans="1:13" ht="16.5">
      <c r="A29" s="295" t="s">
        <v>559</v>
      </c>
      <c r="B29" s="296"/>
      <c r="C29" s="297">
        <v>60</v>
      </c>
      <c r="D29" s="297"/>
      <c r="E29" s="307">
        <f>+E26</f>
        <v>50578554608</v>
      </c>
      <c r="F29" s="308">
        <f>+F26</f>
        <v>3756847921.773375</v>
      </c>
      <c r="G29" s="294">
        <f t="shared" si="0"/>
        <v>50578554608</v>
      </c>
      <c r="H29" s="294">
        <f t="shared" si="0"/>
        <v>3756847921.773375</v>
      </c>
      <c r="I29" s="456"/>
      <c r="J29" s="284">
        <f>J26-J27-J28</f>
        <v>18233193882</v>
      </c>
      <c r="K29" s="284">
        <f>K26-K27-K28</f>
        <v>89212087167</v>
      </c>
      <c r="L29" s="284">
        <f t="shared" si="1"/>
        <v>-38633532559</v>
      </c>
      <c r="M29" s="412">
        <f>M26-M27-M28</f>
        <v>-400</v>
      </c>
    </row>
    <row r="30" spans="1:11" ht="16.5">
      <c r="A30" s="309" t="s">
        <v>560</v>
      </c>
      <c r="B30" s="310"/>
      <c r="C30" s="311"/>
      <c r="D30" s="311"/>
      <c r="E30" s="312">
        <f>+E29/48253500</f>
        <v>1048.1841650450226</v>
      </c>
      <c r="F30" s="313">
        <f>+F29/25530000</f>
        <v>147.15424683797005</v>
      </c>
      <c r="G30" s="313">
        <f t="shared" si="0"/>
        <v>1048.1841650450226</v>
      </c>
      <c r="H30" s="313">
        <f t="shared" si="0"/>
        <v>147.15424683797005</v>
      </c>
      <c r="K30" s="284"/>
    </row>
    <row r="31" spans="7:8" ht="16.5">
      <c r="G31" s="314"/>
      <c r="H31" s="315"/>
    </row>
    <row r="32" spans="1:8" ht="16.5">
      <c r="A32" s="286" t="s">
        <v>561</v>
      </c>
      <c r="C32" s="516" t="s">
        <v>562</v>
      </c>
      <c r="D32" s="516"/>
      <c r="E32" s="516"/>
      <c r="F32" s="316"/>
      <c r="G32" s="517" t="s">
        <v>563</v>
      </c>
      <c r="H32" s="517"/>
    </row>
    <row r="33" ht="16.5">
      <c r="G33" s="317"/>
    </row>
    <row r="34" spans="5:8" ht="16.5">
      <c r="E34" s="318"/>
      <c r="F34" s="318"/>
      <c r="G34" s="317"/>
      <c r="H34" s="317"/>
    </row>
    <row r="35" spans="7:8" ht="16.5">
      <c r="G35" s="317"/>
      <c r="H35" s="317"/>
    </row>
    <row r="36" spans="7:8" ht="16.5">
      <c r="G36" s="455"/>
      <c r="H36" s="317"/>
    </row>
    <row r="37" spans="2:8" ht="16.5">
      <c r="B37" s="319"/>
      <c r="H37" s="317"/>
    </row>
    <row r="38" spans="1:8" ht="16.5">
      <c r="A38" s="286" t="s">
        <v>789</v>
      </c>
      <c r="B38" s="320"/>
      <c r="C38" s="497" t="s">
        <v>696</v>
      </c>
      <c r="D38" s="497"/>
      <c r="E38" s="497"/>
      <c r="F38" s="320"/>
      <c r="G38" s="497" t="s">
        <v>695</v>
      </c>
      <c r="H38" s="497"/>
    </row>
  </sheetData>
  <sheetProtection/>
  <mergeCells count="13">
    <mergeCell ref="G1:H3"/>
    <mergeCell ref="B2:F2"/>
    <mergeCell ref="B3:F3"/>
    <mergeCell ref="G4:H4"/>
    <mergeCell ref="G5:H5"/>
    <mergeCell ref="C32:E32"/>
    <mergeCell ref="G32:H32"/>
    <mergeCell ref="G38:H38"/>
    <mergeCell ref="C38:E38"/>
    <mergeCell ref="A5:B6"/>
    <mergeCell ref="C5:C6"/>
    <mergeCell ref="D5:D6"/>
    <mergeCell ref="E5:F5"/>
  </mergeCells>
  <printOptions horizontalCentered="1"/>
  <pageMargins left="0.42" right="0.2" top="0.3" bottom="0.27" header="0.17" footer="0.17"/>
  <pageSetup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A1:D74"/>
  <sheetViews>
    <sheetView zoomScalePageLayoutView="0" workbookViewId="0" topLeftCell="A1">
      <selection activeCell="A5" sqref="A5"/>
    </sheetView>
  </sheetViews>
  <sheetFormatPr defaultColWidth="93.57421875" defaultRowHeight="15"/>
  <cols>
    <col min="1" max="1" width="99.00390625" style="0" customWidth="1"/>
  </cols>
  <sheetData>
    <row r="1" ht="15.75">
      <c r="A1" s="1"/>
    </row>
    <row r="2" ht="20.25">
      <c r="A2" s="2" t="s">
        <v>0</v>
      </c>
    </row>
    <row r="3" ht="15.75">
      <c r="A3" s="3" t="s">
        <v>800</v>
      </c>
    </row>
    <row r="4" ht="15.75">
      <c r="A4" s="3"/>
    </row>
    <row r="5" ht="15.75">
      <c r="A5" s="4" t="s">
        <v>1</v>
      </c>
    </row>
    <row r="6" spans="1:4" ht="16.5">
      <c r="A6" s="5" t="s">
        <v>2</v>
      </c>
      <c r="B6" s="6"/>
      <c r="C6" s="6"/>
      <c r="D6" s="6"/>
    </row>
    <row r="7" spans="1:4" ht="16.5">
      <c r="A7" s="5" t="s">
        <v>3</v>
      </c>
      <c r="B7" s="6"/>
      <c r="C7" s="6"/>
      <c r="D7" s="6"/>
    </row>
    <row r="8" spans="1:4" ht="216">
      <c r="A8" s="17" t="s">
        <v>4</v>
      </c>
      <c r="B8" s="6"/>
      <c r="C8" s="6"/>
      <c r="D8" s="6"/>
    </row>
    <row r="9" spans="1:4" ht="16.5">
      <c r="A9" s="7" t="s">
        <v>5</v>
      </c>
      <c r="B9" s="6"/>
      <c r="C9" s="6"/>
      <c r="D9" s="6"/>
    </row>
    <row r="10" spans="1:4" ht="16.5">
      <c r="A10" s="5" t="s">
        <v>6</v>
      </c>
      <c r="B10" s="6"/>
      <c r="C10" s="6"/>
      <c r="D10" s="6"/>
    </row>
    <row r="11" spans="1:4" ht="16.5">
      <c r="A11" s="5" t="s">
        <v>7</v>
      </c>
      <c r="B11" s="6"/>
      <c r="C11" s="6"/>
      <c r="D11" s="6"/>
    </row>
    <row r="12" spans="1:4" ht="16.5">
      <c r="A12" s="5"/>
      <c r="B12" s="6"/>
      <c r="C12" s="6"/>
      <c r="D12" s="6"/>
    </row>
    <row r="13" spans="1:4" ht="16.5">
      <c r="A13" s="7" t="s">
        <v>8</v>
      </c>
      <c r="B13" s="6"/>
      <c r="C13" s="6"/>
      <c r="D13" s="6"/>
    </row>
    <row r="14" spans="1:4" ht="16.5">
      <c r="A14" s="5" t="s">
        <v>9</v>
      </c>
      <c r="B14" s="6"/>
      <c r="C14" s="6"/>
      <c r="D14" s="6"/>
    </row>
    <row r="15" spans="1:4" ht="16.5">
      <c r="A15" s="5" t="s">
        <v>10</v>
      </c>
      <c r="B15" s="6"/>
      <c r="C15" s="6"/>
      <c r="D15" s="6"/>
    </row>
    <row r="16" spans="1:4" ht="16.5">
      <c r="A16" s="5"/>
      <c r="B16" s="6"/>
      <c r="C16" s="6"/>
      <c r="D16" s="6"/>
    </row>
    <row r="17" spans="1:4" ht="16.5">
      <c r="A17" s="7" t="s">
        <v>11</v>
      </c>
      <c r="B17" s="6"/>
      <c r="C17" s="6"/>
      <c r="D17" s="6"/>
    </row>
    <row r="18" spans="1:4" ht="33">
      <c r="A18" s="5" t="s">
        <v>12</v>
      </c>
      <c r="B18" s="6"/>
      <c r="C18" s="6"/>
      <c r="D18" s="6"/>
    </row>
    <row r="19" spans="1:4" ht="16.5">
      <c r="A19" s="7"/>
      <c r="B19" s="6"/>
      <c r="C19" s="6"/>
      <c r="D19" s="6"/>
    </row>
    <row r="20" spans="1:4" ht="16.5">
      <c r="A20" s="7" t="s">
        <v>13</v>
      </c>
      <c r="B20" s="6"/>
      <c r="C20" s="6"/>
      <c r="D20" s="6"/>
    </row>
    <row r="21" spans="1:4" ht="16.5">
      <c r="A21" s="8" t="s">
        <v>14</v>
      </c>
      <c r="B21" s="6"/>
      <c r="C21" s="6"/>
      <c r="D21" s="6"/>
    </row>
    <row r="22" spans="1:4" ht="16.5">
      <c r="A22" s="9" t="s">
        <v>15</v>
      </c>
      <c r="B22" s="6"/>
      <c r="C22" s="6"/>
      <c r="D22" s="6"/>
    </row>
    <row r="23" spans="1:4" ht="33">
      <c r="A23" s="10" t="s">
        <v>16</v>
      </c>
      <c r="B23" s="6"/>
      <c r="C23" s="6"/>
      <c r="D23" s="6"/>
    </row>
    <row r="24" spans="1:4" ht="16.5">
      <c r="A24" s="7" t="s">
        <v>17</v>
      </c>
      <c r="B24" s="6"/>
      <c r="C24" s="6"/>
      <c r="D24" s="6"/>
    </row>
    <row r="25" spans="1:4" ht="16.5">
      <c r="A25" s="11" t="s">
        <v>18</v>
      </c>
      <c r="B25" s="6"/>
      <c r="C25" s="6"/>
      <c r="D25" s="6"/>
    </row>
    <row r="26" spans="1:4" ht="16.5">
      <c r="A26" s="11" t="s">
        <v>19</v>
      </c>
      <c r="B26" s="6"/>
      <c r="C26" s="6"/>
      <c r="D26" s="6"/>
    </row>
    <row r="27" spans="1:4" ht="16.5">
      <c r="A27" s="12" t="s">
        <v>20</v>
      </c>
      <c r="B27" s="6"/>
      <c r="C27" s="6"/>
      <c r="D27" s="6"/>
    </row>
    <row r="28" spans="1:4" ht="16.5">
      <c r="A28" s="11" t="s">
        <v>21</v>
      </c>
      <c r="B28" s="6"/>
      <c r="C28" s="6"/>
      <c r="D28" s="6"/>
    </row>
    <row r="29" spans="1:4" ht="16.5">
      <c r="A29" s="13" t="s">
        <v>22</v>
      </c>
      <c r="B29" s="6"/>
      <c r="C29" s="6"/>
      <c r="D29" s="6"/>
    </row>
    <row r="30" spans="1:4" ht="16.5">
      <c r="A30" s="11" t="s">
        <v>23</v>
      </c>
      <c r="B30" s="6"/>
      <c r="C30" s="6"/>
      <c r="D30" s="6"/>
    </row>
    <row r="31" spans="1:4" ht="33">
      <c r="A31" s="11" t="s">
        <v>24</v>
      </c>
      <c r="B31" s="6"/>
      <c r="C31" s="6"/>
      <c r="D31" s="6"/>
    </row>
    <row r="32" spans="1:4" ht="16.5">
      <c r="A32" s="14" t="s">
        <v>25</v>
      </c>
      <c r="B32" s="6"/>
      <c r="C32" s="6"/>
      <c r="D32" s="6"/>
    </row>
    <row r="33" spans="1:4" ht="33">
      <c r="A33" s="11" t="s">
        <v>26</v>
      </c>
      <c r="B33" s="6"/>
      <c r="C33" s="6"/>
      <c r="D33" s="6"/>
    </row>
    <row r="34" spans="1:4" ht="33">
      <c r="A34" s="11" t="s">
        <v>27</v>
      </c>
      <c r="B34" s="6"/>
      <c r="C34" s="6"/>
      <c r="D34" s="6"/>
    </row>
    <row r="35" spans="1:4" ht="16.5">
      <c r="A35" s="13" t="s">
        <v>28</v>
      </c>
      <c r="B35" s="6"/>
      <c r="C35" s="6"/>
      <c r="D35" s="6"/>
    </row>
    <row r="36" spans="1:4" ht="16.5">
      <c r="A36" s="11" t="s">
        <v>29</v>
      </c>
      <c r="B36" s="6"/>
      <c r="C36" s="6"/>
      <c r="D36" s="6"/>
    </row>
    <row r="37" spans="1:4" ht="16.5">
      <c r="A37" s="11" t="s">
        <v>30</v>
      </c>
      <c r="B37" s="6"/>
      <c r="C37" s="6"/>
      <c r="D37" s="6"/>
    </row>
    <row r="38" spans="1:4" ht="16.5">
      <c r="A38" s="13" t="s">
        <v>31</v>
      </c>
      <c r="B38" s="6"/>
      <c r="C38" s="6"/>
      <c r="D38" s="6"/>
    </row>
    <row r="39" spans="1:4" ht="16.5">
      <c r="A39" s="11" t="s">
        <v>32</v>
      </c>
      <c r="B39" s="6"/>
      <c r="C39" s="6"/>
      <c r="D39" s="6"/>
    </row>
    <row r="40" spans="1:4" ht="16.5">
      <c r="A40" s="11" t="s">
        <v>33</v>
      </c>
      <c r="B40" s="6"/>
      <c r="C40" s="6"/>
      <c r="D40" s="6"/>
    </row>
    <row r="41" spans="1:4" ht="16.5">
      <c r="A41" s="13" t="s">
        <v>34</v>
      </c>
      <c r="B41" s="6"/>
      <c r="C41" s="6"/>
      <c r="D41" s="6"/>
    </row>
    <row r="42" spans="1:4" ht="16.5">
      <c r="A42" s="11" t="s">
        <v>35</v>
      </c>
      <c r="B42" s="6"/>
      <c r="C42" s="6"/>
      <c r="D42" s="6"/>
    </row>
    <row r="43" spans="1:4" ht="16.5">
      <c r="A43" s="11" t="s">
        <v>36</v>
      </c>
      <c r="B43" s="6"/>
      <c r="C43" s="6"/>
      <c r="D43" s="6"/>
    </row>
    <row r="44" spans="1:4" ht="16.5">
      <c r="A44" s="13" t="s">
        <v>37</v>
      </c>
      <c r="B44" s="6"/>
      <c r="C44" s="6"/>
      <c r="D44" s="6"/>
    </row>
    <row r="45" spans="1:4" ht="16.5">
      <c r="A45" s="11" t="s">
        <v>38</v>
      </c>
      <c r="B45" s="6"/>
      <c r="C45" s="6"/>
      <c r="D45" s="6"/>
    </row>
    <row r="46" spans="1:4" ht="33">
      <c r="A46" s="11" t="s">
        <v>39</v>
      </c>
      <c r="B46" s="6"/>
      <c r="C46" s="6"/>
      <c r="D46" s="6"/>
    </row>
    <row r="47" spans="1:4" ht="16.5">
      <c r="A47" s="15" t="s">
        <v>40</v>
      </c>
      <c r="B47" s="6"/>
      <c r="C47" s="6"/>
      <c r="D47" s="6"/>
    </row>
    <row r="48" spans="1:4" ht="16.5">
      <c r="A48" s="11" t="s">
        <v>41</v>
      </c>
      <c r="B48" s="6"/>
      <c r="C48" s="6"/>
      <c r="D48" s="6"/>
    </row>
    <row r="49" spans="1:4" ht="16.5">
      <c r="A49" s="11" t="s">
        <v>42</v>
      </c>
      <c r="B49" s="6"/>
      <c r="C49" s="6"/>
      <c r="D49" s="6"/>
    </row>
    <row r="50" spans="1:4" ht="16.5">
      <c r="A50" s="11" t="s">
        <v>43</v>
      </c>
      <c r="B50" s="6"/>
      <c r="C50" s="6"/>
      <c r="D50" s="6"/>
    </row>
    <row r="51" spans="1:4" ht="16.5">
      <c r="A51" s="11" t="s">
        <v>44</v>
      </c>
      <c r="B51" s="6"/>
      <c r="C51" s="6"/>
      <c r="D51" s="6"/>
    </row>
    <row r="52" spans="1:4" ht="16.5">
      <c r="A52" s="13" t="s">
        <v>45</v>
      </c>
      <c r="B52" s="6"/>
      <c r="C52" s="6"/>
      <c r="D52" s="6"/>
    </row>
    <row r="53" spans="1:4" ht="16.5">
      <c r="A53" s="13" t="s">
        <v>46</v>
      </c>
      <c r="B53" s="6"/>
      <c r="C53" s="6"/>
      <c r="D53" s="6"/>
    </row>
    <row r="54" spans="1:4" ht="16.5">
      <c r="A54" s="11" t="s">
        <v>47</v>
      </c>
      <c r="B54" s="6"/>
      <c r="C54" s="6"/>
      <c r="D54" s="6"/>
    </row>
    <row r="55" spans="1:4" ht="16.5">
      <c r="A55" s="11" t="s">
        <v>48</v>
      </c>
      <c r="B55" s="6"/>
      <c r="C55" s="6"/>
      <c r="D55" s="6"/>
    </row>
    <row r="56" spans="1:4" ht="16.5">
      <c r="A56" s="11" t="s">
        <v>49</v>
      </c>
      <c r="B56" s="6"/>
      <c r="C56" s="6"/>
      <c r="D56" s="6"/>
    </row>
    <row r="57" spans="1:4" ht="33">
      <c r="A57" s="11" t="s">
        <v>50</v>
      </c>
      <c r="B57" s="6"/>
      <c r="C57" s="6"/>
      <c r="D57" s="6"/>
    </row>
    <row r="58" spans="1:4" ht="16.5">
      <c r="A58" s="13" t="s">
        <v>51</v>
      </c>
      <c r="B58" s="6"/>
      <c r="C58" s="6"/>
      <c r="D58" s="6"/>
    </row>
    <row r="59" spans="1:4" ht="33">
      <c r="A59" s="15" t="s">
        <v>52</v>
      </c>
      <c r="B59" s="6"/>
      <c r="C59" s="6"/>
      <c r="D59" s="6"/>
    </row>
    <row r="60" spans="1:4" ht="16.5">
      <c r="A60" s="13" t="s">
        <v>53</v>
      </c>
      <c r="B60" s="6"/>
      <c r="C60" s="6"/>
      <c r="D60" s="6"/>
    </row>
    <row r="61" spans="1:4" ht="33">
      <c r="A61" s="13" t="s">
        <v>54</v>
      </c>
      <c r="B61" s="6"/>
      <c r="C61" s="6"/>
      <c r="D61" s="6"/>
    </row>
    <row r="62" spans="1:4" ht="16.5">
      <c r="A62" s="13" t="s">
        <v>55</v>
      </c>
      <c r="B62" s="6"/>
      <c r="C62" s="6"/>
      <c r="D62" s="6"/>
    </row>
    <row r="63" spans="1:4" ht="16.5">
      <c r="A63" s="13" t="s">
        <v>56</v>
      </c>
      <c r="B63" s="6"/>
      <c r="C63" s="6"/>
      <c r="D63" s="6"/>
    </row>
    <row r="64" spans="1:4" ht="33">
      <c r="A64" s="13" t="s">
        <v>57</v>
      </c>
      <c r="B64" s="6"/>
      <c r="C64" s="6"/>
      <c r="D64" s="6"/>
    </row>
    <row r="65" spans="1:4" ht="16.5">
      <c r="A65" s="13" t="s">
        <v>58</v>
      </c>
      <c r="B65" s="6"/>
      <c r="C65" s="6"/>
      <c r="D65" s="6"/>
    </row>
    <row r="66" spans="1:4" ht="16.5">
      <c r="A66" s="15" t="s">
        <v>59</v>
      </c>
      <c r="B66" s="6"/>
      <c r="C66" s="6"/>
      <c r="D66" s="6"/>
    </row>
    <row r="67" spans="1:4" ht="16.5">
      <c r="A67" s="15" t="s">
        <v>60</v>
      </c>
      <c r="B67" s="6"/>
      <c r="C67" s="6"/>
      <c r="D67" s="6"/>
    </row>
    <row r="68" spans="1:4" ht="16.5">
      <c r="A68" s="11" t="s">
        <v>61</v>
      </c>
      <c r="B68" s="6"/>
      <c r="C68" s="6"/>
      <c r="D68" s="6"/>
    </row>
    <row r="69" spans="1:4" ht="16.5">
      <c r="A69" s="13" t="s">
        <v>62</v>
      </c>
      <c r="B69" s="6"/>
      <c r="C69" s="6"/>
      <c r="D69" s="6"/>
    </row>
    <row r="70" spans="1:4" ht="33">
      <c r="A70" s="16" t="s">
        <v>63</v>
      </c>
      <c r="B70" s="6"/>
      <c r="C70" s="6"/>
      <c r="D70" s="6"/>
    </row>
    <row r="71" spans="1:4" ht="16.5">
      <c r="A71" s="13" t="s">
        <v>64</v>
      </c>
      <c r="B71" s="6"/>
      <c r="C71" s="6"/>
      <c r="D71" s="6"/>
    </row>
    <row r="72" spans="1:4" ht="16.5">
      <c r="A72" s="11" t="s">
        <v>65</v>
      </c>
      <c r="B72" s="6"/>
      <c r="C72" s="6"/>
      <c r="D72" s="6"/>
    </row>
    <row r="73" spans="1:4" ht="16.5">
      <c r="A73" s="11" t="s">
        <v>66</v>
      </c>
      <c r="B73" s="6"/>
      <c r="C73" s="6"/>
      <c r="D73" s="6"/>
    </row>
    <row r="74" spans="1:4" ht="16.5">
      <c r="A74" s="15"/>
      <c r="B74" s="6"/>
      <c r="C74" s="6"/>
      <c r="D74" s="6"/>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64"/>
  <sheetViews>
    <sheetView showZeros="0" zoomScalePageLayoutView="0" workbookViewId="0" topLeftCell="A13">
      <selection activeCell="C31" sqref="C31"/>
    </sheetView>
  </sheetViews>
  <sheetFormatPr defaultColWidth="9.140625" defaultRowHeight="15"/>
  <cols>
    <col min="1" max="1" width="51.28125" style="0" customWidth="1"/>
    <col min="2" max="2" width="18.7109375" style="0" bestFit="1" customWidth="1"/>
    <col min="3" max="3" width="18.00390625" style="0" customWidth="1"/>
    <col min="4" max="4" width="11.421875" style="0" bestFit="1" customWidth="1"/>
  </cols>
  <sheetData>
    <row r="1" spans="1:3" ht="16.5">
      <c r="A1" s="523" t="s">
        <v>67</v>
      </c>
      <c r="B1" s="523"/>
      <c r="C1" s="523"/>
    </row>
    <row r="2" spans="1:3" ht="16.5">
      <c r="A2" s="18"/>
      <c r="B2" s="19"/>
      <c r="C2" s="19"/>
    </row>
    <row r="3" spans="1:3" ht="16.5">
      <c r="A3" s="20" t="s">
        <v>68</v>
      </c>
      <c r="B3" s="21" t="s">
        <v>69</v>
      </c>
      <c r="C3" s="21" t="s">
        <v>70</v>
      </c>
    </row>
    <row r="4" spans="1:3" ht="16.5">
      <c r="A4" s="22" t="s">
        <v>71</v>
      </c>
      <c r="B4" s="23">
        <v>4114583136</v>
      </c>
      <c r="C4" s="23">
        <v>3323994809</v>
      </c>
    </row>
    <row r="5" spans="1:3" ht="16.5">
      <c r="A5" s="24" t="s">
        <v>72</v>
      </c>
      <c r="B5" s="23">
        <v>69659456501</v>
      </c>
      <c r="C5" s="23">
        <v>35368494013</v>
      </c>
    </row>
    <row r="6" spans="1:3" ht="16.5">
      <c r="A6" s="24" t="s">
        <v>73</v>
      </c>
      <c r="B6" s="23">
        <v>0</v>
      </c>
      <c r="C6" s="23">
        <v>0</v>
      </c>
    </row>
    <row r="7" spans="1:3" ht="16.5">
      <c r="A7" s="25" t="s">
        <v>74</v>
      </c>
      <c r="B7" s="23">
        <v>0</v>
      </c>
      <c r="C7" s="23">
        <v>0</v>
      </c>
    </row>
    <row r="8" spans="1:3" ht="16.5">
      <c r="A8" s="26" t="s">
        <v>75</v>
      </c>
      <c r="B8" s="27">
        <v>73774039637</v>
      </c>
      <c r="C8" s="27">
        <v>38692488822</v>
      </c>
    </row>
    <row r="9" spans="1:3" ht="16.5">
      <c r="A9" s="28"/>
      <c r="B9" s="474"/>
      <c r="C9" s="474"/>
    </row>
    <row r="10" spans="1:3" ht="16.5">
      <c r="A10" s="28"/>
      <c r="B10" s="474"/>
      <c r="C10" s="474"/>
    </row>
    <row r="11" spans="1:3" ht="16.5">
      <c r="A11" s="20" t="s">
        <v>76</v>
      </c>
      <c r="B11" s="21" t="s">
        <v>69</v>
      </c>
      <c r="C11" s="21" t="s">
        <v>70</v>
      </c>
    </row>
    <row r="12" spans="1:3" ht="16.5">
      <c r="A12" s="29" t="s">
        <v>77</v>
      </c>
      <c r="B12" s="23">
        <v>22003337059</v>
      </c>
      <c r="C12" s="23">
        <v>16518537059</v>
      </c>
    </row>
    <row r="13" spans="1:3" ht="16.5">
      <c r="A13" s="29" t="s">
        <v>78</v>
      </c>
      <c r="B13" s="23">
        <v>0</v>
      </c>
      <c r="C13" s="23">
        <v>0</v>
      </c>
    </row>
    <row r="14" spans="1:3" ht="16.5">
      <c r="A14" s="30" t="s">
        <v>79</v>
      </c>
      <c r="B14" s="23">
        <v>0</v>
      </c>
      <c r="C14" s="23">
        <v>0</v>
      </c>
    </row>
    <row r="15" spans="1:3" ht="16.5">
      <c r="A15" s="28"/>
      <c r="B15" s="474"/>
      <c r="C15" s="474"/>
    </row>
    <row r="16" spans="1:3" ht="16.5">
      <c r="A16" s="20" t="s">
        <v>80</v>
      </c>
      <c r="B16" s="21" t="s">
        <v>69</v>
      </c>
      <c r="C16" s="21" t="s">
        <v>70</v>
      </c>
    </row>
    <row r="17" spans="1:3" ht="16.5">
      <c r="A17" s="29" t="s">
        <v>81</v>
      </c>
      <c r="B17" s="23">
        <v>0</v>
      </c>
      <c r="C17" s="23">
        <v>0</v>
      </c>
    </row>
    <row r="18" spans="1:3" ht="16.5">
      <c r="A18" s="29" t="s">
        <v>82</v>
      </c>
      <c r="B18" s="23">
        <v>0</v>
      </c>
      <c r="C18" s="23">
        <v>0</v>
      </c>
    </row>
    <row r="19" spans="1:3" ht="16.5">
      <c r="A19" s="29" t="s">
        <v>83</v>
      </c>
      <c r="B19" s="23">
        <v>539264918</v>
      </c>
      <c r="C19" s="23">
        <v>0</v>
      </c>
    </row>
    <row r="20" spans="1:3" ht="16.5">
      <c r="A20" s="24" t="s">
        <v>84</v>
      </c>
      <c r="B20" s="31">
        <v>5843946445</v>
      </c>
      <c r="C20" s="31">
        <v>6972074521</v>
      </c>
    </row>
    <row r="21" spans="1:3" ht="16.5">
      <c r="A21" s="24"/>
      <c r="B21" s="23"/>
      <c r="C21" s="23"/>
    </row>
    <row r="22" spans="1:3" ht="16.5">
      <c r="A22" s="24" t="s">
        <v>85</v>
      </c>
      <c r="B22" s="23">
        <v>0</v>
      </c>
      <c r="C22" s="23">
        <v>0</v>
      </c>
    </row>
    <row r="23" spans="1:3" ht="16.5">
      <c r="A23" s="24" t="s">
        <v>86</v>
      </c>
      <c r="B23" s="23">
        <v>300000</v>
      </c>
      <c r="C23" s="23">
        <v>0</v>
      </c>
    </row>
    <row r="24" spans="1:3" ht="16.5">
      <c r="A24" s="24" t="s">
        <v>87</v>
      </c>
      <c r="B24" s="23">
        <v>5843646445</v>
      </c>
      <c r="C24" s="23">
        <v>6972074521</v>
      </c>
    </row>
    <row r="25" spans="1:3" ht="16.5">
      <c r="A25" s="24"/>
      <c r="B25" s="31"/>
      <c r="C25" s="23"/>
    </row>
    <row r="26" spans="1:3" ht="16.5">
      <c r="A26" s="32" t="s">
        <v>88</v>
      </c>
      <c r="B26" s="27">
        <f>+B19+B20</f>
        <v>6383211363</v>
      </c>
      <c r="C26" s="27">
        <f>+C19+C20</f>
        <v>6972074521</v>
      </c>
    </row>
    <row r="27" spans="1:3" ht="16.5">
      <c r="A27" s="33"/>
      <c r="B27" s="34"/>
      <c r="C27" s="34"/>
    </row>
    <row r="28" spans="1:3" ht="16.5">
      <c r="A28" s="20" t="s">
        <v>89</v>
      </c>
      <c r="B28" s="21" t="s">
        <v>69</v>
      </c>
      <c r="C28" s="21" t="s">
        <v>70</v>
      </c>
    </row>
    <row r="29" spans="1:3" ht="16.5">
      <c r="A29" s="22" t="s">
        <v>90</v>
      </c>
      <c r="B29" s="23">
        <v>0</v>
      </c>
      <c r="C29" s="23">
        <v>66798130462</v>
      </c>
    </row>
    <row r="30" spans="1:3" ht="16.5">
      <c r="A30" s="24" t="s">
        <v>91</v>
      </c>
      <c r="B30" s="23">
        <v>40856929398</v>
      </c>
      <c r="C30" s="23">
        <v>18199741055</v>
      </c>
    </row>
    <row r="31" spans="1:3" ht="16.5">
      <c r="A31" s="24" t="s">
        <v>92</v>
      </c>
      <c r="B31" s="23">
        <v>610939681</v>
      </c>
      <c r="C31" s="23">
        <v>731875661</v>
      </c>
    </row>
    <row r="32" spans="1:3" ht="16.5">
      <c r="A32" s="24" t="s">
        <v>93</v>
      </c>
      <c r="B32" s="23">
        <v>11710234266</v>
      </c>
      <c r="C32" s="23">
        <v>7090990065</v>
      </c>
    </row>
    <row r="33" spans="1:3" ht="16.5">
      <c r="A33" s="24" t="s">
        <v>94</v>
      </c>
      <c r="B33" s="23">
        <v>4064535089</v>
      </c>
      <c r="C33" s="23">
        <v>675949204</v>
      </c>
    </row>
    <row r="34" spans="1:3" ht="16.5">
      <c r="A34" s="24" t="s">
        <v>95</v>
      </c>
      <c r="B34" s="23">
        <v>504902099709</v>
      </c>
      <c r="C34" s="23">
        <v>408540993114</v>
      </c>
    </row>
    <row r="35" spans="1:3" ht="16.5">
      <c r="A35" s="24" t="s">
        <v>96</v>
      </c>
      <c r="B35" s="23">
        <v>14888950</v>
      </c>
      <c r="C35" s="23">
        <v>18220000</v>
      </c>
    </row>
    <row r="36" spans="1:3" ht="16.5">
      <c r="A36" s="24" t="s">
        <v>97</v>
      </c>
      <c r="B36" s="23">
        <v>0</v>
      </c>
      <c r="C36" s="23">
        <v>0</v>
      </c>
    </row>
    <row r="37" spans="1:3" ht="16.5">
      <c r="A37" s="24" t="s">
        <v>98</v>
      </c>
      <c r="B37" s="23">
        <v>0</v>
      </c>
      <c r="C37" s="23">
        <v>0</v>
      </c>
    </row>
    <row r="38" spans="1:4" ht="16.5">
      <c r="A38" s="32" t="s">
        <v>99</v>
      </c>
      <c r="B38" s="27">
        <v>562159627093</v>
      </c>
      <c r="C38" s="27">
        <v>502055899561</v>
      </c>
      <c r="D38" s="79"/>
    </row>
    <row r="39" spans="1:3" ht="16.5">
      <c r="A39" s="22" t="s">
        <v>100</v>
      </c>
      <c r="B39" s="23">
        <v>-169789837</v>
      </c>
      <c r="C39" s="23">
        <v>-169789837</v>
      </c>
    </row>
    <row r="40" spans="1:3" ht="33">
      <c r="A40" s="24" t="s">
        <v>101</v>
      </c>
      <c r="B40" s="23">
        <v>0</v>
      </c>
      <c r="C40" s="23"/>
    </row>
    <row r="41" spans="1:3" ht="16.5">
      <c r="A41" s="35"/>
      <c r="B41" s="23">
        <v>0</v>
      </c>
      <c r="C41" s="23"/>
    </row>
    <row r="42" spans="1:3" ht="31.5">
      <c r="A42" s="36" t="s">
        <v>102</v>
      </c>
      <c r="B42" s="23">
        <v>0</v>
      </c>
      <c r="C42" s="23">
        <v>0</v>
      </c>
    </row>
    <row r="43" spans="1:3" ht="31.5">
      <c r="A43" s="36" t="s">
        <v>103</v>
      </c>
      <c r="B43" s="23">
        <v>0</v>
      </c>
      <c r="C43" s="23">
        <v>0</v>
      </c>
    </row>
    <row r="44" spans="1:3" ht="33">
      <c r="A44" s="37" t="s">
        <v>104</v>
      </c>
      <c r="B44" s="23">
        <v>0</v>
      </c>
      <c r="C44" s="23">
        <v>0</v>
      </c>
    </row>
    <row r="45" spans="1:3" ht="16.5">
      <c r="A45" s="38"/>
      <c r="B45" s="475"/>
      <c r="C45" s="475"/>
    </row>
    <row r="46" spans="1:3" ht="16.5">
      <c r="A46" s="20" t="s">
        <v>105</v>
      </c>
      <c r="B46" s="21" t="s">
        <v>69</v>
      </c>
      <c r="C46" s="21" t="s">
        <v>70</v>
      </c>
    </row>
    <row r="47" spans="1:3" ht="16.5">
      <c r="A47" s="22" t="s">
        <v>106</v>
      </c>
      <c r="B47" s="23">
        <v>57653286170</v>
      </c>
      <c r="C47" s="23">
        <v>33280566203</v>
      </c>
    </row>
    <row r="48" spans="1:3" ht="16.5">
      <c r="A48" s="24" t="s">
        <v>107</v>
      </c>
      <c r="B48" s="23">
        <v>4093025368</v>
      </c>
      <c r="C48" s="23">
        <v>163643702</v>
      </c>
    </row>
    <row r="49" spans="1:3" ht="16.5">
      <c r="A49" s="24" t="s">
        <v>108</v>
      </c>
      <c r="B49" s="23">
        <v>0</v>
      </c>
      <c r="C49" s="23">
        <v>0</v>
      </c>
    </row>
    <row r="50" spans="1:3" ht="16.5">
      <c r="A50" s="24" t="s">
        <v>109</v>
      </c>
      <c r="B50" s="23">
        <v>0</v>
      </c>
      <c r="C50" s="23">
        <v>0</v>
      </c>
    </row>
    <row r="51" spans="1:3" ht="16.5">
      <c r="A51" s="24" t="s">
        <v>110</v>
      </c>
      <c r="B51" s="23">
        <v>4093025368</v>
      </c>
      <c r="C51" s="23">
        <v>163643702</v>
      </c>
    </row>
    <row r="52" spans="1:3" ht="16.5">
      <c r="A52" s="26" t="s">
        <v>111</v>
      </c>
      <c r="B52" s="27">
        <v>61746311538</v>
      </c>
      <c r="C52" s="27">
        <v>33444209905</v>
      </c>
    </row>
    <row r="53" spans="1:3" ht="16.5">
      <c r="A53" s="476"/>
      <c r="B53" s="474"/>
      <c r="C53" s="39"/>
    </row>
    <row r="54" spans="1:3" ht="16.5">
      <c r="A54" s="20" t="s">
        <v>112</v>
      </c>
      <c r="B54" s="21" t="s">
        <v>69</v>
      </c>
      <c r="C54" s="21" t="s">
        <v>70</v>
      </c>
    </row>
    <row r="55" spans="1:3" ht="16.5">
      <c r="A55" s="22" t="s">
        <v>113</v>
      </c>
      <c r="B55" s="23">
        <v>0</v>
      </c>
      <c r="C55" s="23">
        <v>0</v>
      </c>
    </row>
    <row r="56" spans="1:3" ht="16.5">
      <c r="A56" s="25" t="s">
        <v>114</v>
      </c>
      <c r="B56" s="23">
        <v>0</v>
      </c>
      <c r="C56" s="23">
        <v>0</v>
      </c>
    </row>
    <row r="57" spans="1:3" ht="16.5">
      <c r="A57" s="26"/>
      <c r="B57" s="40">
        <v>0</v>
      </c>
      <c r="C57" s="40">
        <v>0</v>
      </c>
    </row>
    <row r="58" spans="1:3" ht="16.5">
      <c r="A58" s="477"/>
      <c r="B58" s="478"/>
      <c r="C58" s="41"/>
    </row>
    <row r="59" spans="1:3" ht="16.5">
      <c r="A59" s="20" t="s">
        <v>115</v>
      </c>
      <c r="B59" s="21" t="s">
        <v>69</v>
      </c>
      <c r="C59" s="21" t="s">
        <v>70</v>
      </c>
    </row>
    <row r="60" spans="1:3" ht="16.5">
      <c r="A60" s="22" t="s">
        <v>116</v>
      </c>
      <c r="B60" s="23">
        <v>0</v>
      </c>
      <c r="C60" s="23">
        <v>0</v>
      </c>
    </row>
    <row r="61" spans="1:3" ht="16.5">
      <c r="A61" s="24" t="s">
        <v>117</v>
      </c>
      <c r="B61" s="23">
        <v>0</v>
      </c>
      <c r="C61" s="23">
        <v>0</v>
      </c>
    </row>
    <row r="62" spans="1:3" ht="16.5">
      <c r="A62" s="24" t="s">
        <v>118</v>
      </c>
      <c r="B62" s="23">
        <v>0</v>
      </c>
      <c r="C62" s="23">
        <v>0</v>
      </c>
    </row>
    <row r="63" spans="1:3" ht="16.5">
      <c r="A63" s="24" t="s">
        <v>119</v>
      </c>
      <c r="B63" s="23">
        <v>0</v>
      </c>
      <c r="C63" s="23">
        <v>0</v>
      </c>
    </row>
    <row r="64" spans="1:3" ht="16.5">
      <c r="A64" s="20" t="s">
        <v>111</v>
      </c>
      <c r="B64" s="27">
        <v>0</v>
      </c>
      <c r="C64" s="27">
        <v>0</v>
      </c>
    </row>
  </sheetData>
  <sheetProtection/>
  <mergeCells count="1">
    <mergeCell ref="A1:C1"/>
  </mergeCells>
  <printOptions/>
  <pageMargins left="0.7" right="0.24" top="0.54"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I28"/>
  <sheetViews>
    <sheetView showZeros="0" zoomScalePageLayoutView="0" workbookViewId="0" topLeftCell="B1">
      <selection activeCell="G17" sqref="G17"/>
    </sheetView>
  </sheetViews>
  <sheetFormatPr defaultColWidth="9.140625" defaultRowHeight="15"/>
  <cols>
    <col min="1" max="1" width="41.7109375" style="0" customWidth="1"/>
    <col min="2" max="2" width="16.421875" style="0" customWidth="1"/>
    <col min="3" max="4" width="16.57421875" style="0" customWidth="1"/>
    <col min="5" max="5" width="17.421875" style="0" customWidth="1"/>
    <col min="6" max="6" width="15.28125" style="0" customWidth="1"/>
    <col min="7" max="7" width="17.28125" style="0" customWidth="1"/>
    <col min="8" max="8" width="15.7109375" style="0" bestFit="1" customWidth="1"/>
    <col min="9" max="9" width="13.140625" style="0" bestFit="1" customWidth="1"/>
  </cols>
  <sheetData>
    <row r="1" spans="1:7" ht="16.5">
      <c r="A1" s="524" t="s">
        <v>120</v>
      </c>
      <c r="B1" s="524"/>
      <c r="C1" s="524"/>
      <c r="D1" s="524"/>
      <c r="E1" s="43"/>
      <c r="F1" s="43"/>
      <c r="G1" s="43"/>
    </row>
    <row r="2" spans="1:7" ht="16.5">
      <c r="A2" s="15"/>
      <c r="B2" s="43"/>
      <c r="C2" s="43"/>
      <c r="D2" s="43"/>
      <c r="E2" s="43"/>
      <c r="F2" s="43"/>
      <c r="G2" s="43"/>
    </row>
    <row r="3" spans="1:7" ht="15">
      <c r="A3" s="525" t="s">
        <v>121</v>
      </c>
      <c r="B3" s="527" t="s">
        <v>122</v>
      </c>
      <c r="C3" s="527" t="s">
        <v>123</v>
      </c>
      <c r="D3" s="529" t="s">
        <v>124</v>
      </c>
      <c r="E3" s="529" t="s">
        <v>125</v>
      </c>
      <c r="F3" s="502" t="s">
        <v>126</v>
      </c>
      <c r="G3" s="502" t="s">
        <v>127</v>
      </c>
    </row>
    <row r="4" spans="1:7" ht="15">
      <c r="A4" s="526"/>
      <c r="B4" s="528"/>
      <c r="C4" s="528"/>
      <c r="D4" s="530"/>
      <c r="E4" s="530"/>
      <c r="F4" s="503"/>
      <c r="G4" s="503"/>
    </row>
    <row r="5" spans="1:7" ht="16.5">
      <c r="A5" s="45" t="s">
        <v>128</v>
      </c>
      <c r="B5" s="46">
        <v>0</v>
      </c>
      <c r="C5" s="46">
        <v>0</v>
      </c>
      <c r="D5" s="46">
        <v>0</v>
      </c>
      <c r="E5" s="46">
        <v>0</v>
      </c>
      <c r="F5" s="46">
        <v>0</v>
      </c>
      <c r="G5" s="44"/>
    </row>
    <row r="6" spans="1:9" ht="16.5">
      <c r="A6" s="47" t="s">
        <v>129</v>
      </c>
      <c r="B6" s="48">
        <v>94313985134</v>
      </c>
      <c r="C6" s="48">
        <v>78577291487</v>
      </c>
      <c r="D6" s="48">
        <v>12214169125</v>
      </c>
      <c r="E6" s="48">
        <v>2723069012</v>
      </c>
      <c r="F6" s="48">
        <v>2018859667</v>
      </c>
      <c r="G6" s="48">
        <f>SUM(B6:F6)</f>
        <v>189847374425</v>
      </c>
      <c r="H6" s="79">
        <f>+G6-CDKT!E42</f>
        <v>0</v>
      </c>
      <c r="I6" s="79"/>
    </row>
    <row r="7" spans="1:7" ht="16.5">
      <c r="A7" s="49" t="s">
        <v>130</v>
      </c>
      <c r="B7" s="449"/>
      <c r="C7" s="449">
        <v>68000000</v>
      </c>
      <c r="D7" s="449">
        <v>1809802932</v>
      </c>
      <c r="E7" s="449">
        <v>144084991</v>
      </c>
      <c r="F7" s="449"/>
      <c r="G7" s="449">
        <v>2021887923</v>
      </c>
    </row>
    <row r="8" spans="1:7" ht="16.5">
      <c r="A8" s="47" t="s">
        <v>131</v>
      </c>
      <c r="B8" s="449">
        <v>85042137</v>
      </c>
      <c r="C8" s="449">
        <f>553924117-51517656</f>
        <v>502406461</v>
      </c>
      <c r="D8" s="449"/>
      <c r="E8" s="449">
        <v>876355</v>
      </c>
      <c r="F8" s="449"/>
      <c r="G8" s="449">
        <v>588324953</v>
      </c>
    </row>
    <row r="9" spans="1:7" ht="16.5">
      <c r="A9" s="51" t="s">
        <v>132</v>
      </c>
      <c r="B9" s="449">
        <v>3746846885</v>
      </c>
      <c r="C9" s="449">
        <v>25730180937</v>
      </c>
      <c r="D9" s="449">
        <v>756787026</v>
      </c>
      <c r="E9" s="449">
        <v>70656236</v>
      </c>
      <c r="F9" s="449"/>
      <c r="G9" s="449">
        <f>SUM(B9:F9)</f>
        <v>30304471084</v>
      </c>
    </row>
    <row r="10" spans="1:7" ht="16.5">
      <c r="A10" s="47" t="s">
        <v>133</v>
      </c>
      <c r="B10" s="449"/>
      <c r="C10" s="449"/>
      <c r="D10" s="449"/>
      <c r="E10" s="449"/>
      <c r="F10" s="449">
        <v>0</v>
      </c>
      <c r="G10" s="449"/>
    </row>
    <row r="11" spans="1:7" ht="16.5">
      <c r="A11" s="47" t="s">
        <v>134</v>
      </c>
      <c r="B11" s="449"/>
      <c r="C11" s="449"/>
      <c r="D11" s="449"/>
      <c r="E11" s="449"/>
      <c r="F11" s="449"/>
      <c r="G11" s="449"/>
    </row>
    <row r="12" spans="1:7" ht="16.5">
      <c r="A12" s="51" t="s">
        <v>135</v>
      </c>
      <c r="B12" s="449"/>
      <c r="C12" s="449"/>
      <c r="D12" s="449"/>
      <c r="E12" s="449"/>
      <c r="F12" s="449"/>
      <c r="G12" s="449"/>
    </row>
    <row r="13" spans="1:8" ht="16.5">
      <c r="A13" s="47" t="s">
        <v>136</v>
      </c>
      <c r="B13" s="48">
        <f aca="true" t="shared" si="0" ref="B13:G13">+B6+B7+B8+B9</f>
        <v>98145874156</v>
      </c>
      <c r="C13" s="48">
        <f t="shared" si="0"/>
        <v>104877878885</v>
      </c>
      <c r="D13" s="48">
        <f t="shared" si="0"/>
        <v>14780759083</v>
      </c>
      <c r="E13" s="48">
        <f t="shared" si="0"/>
        <v>2938686594</v>
      </c>
      <c r="F13" s="48">
        <f t="shared" si="0"/>
        <v>2018859667</v>
      </c>
      <c r="G13" s="48">
        <f t="shared" si="0"/>
        <v>222762058385</v>
      </c>
      <c r="H13" s="79">
        <f>+G13-CDKT!D42</f>
        <v>-2</v>
      </c>
    </row>
    <row r="14" spans="1:7" ht="16.5">
      <c r="A14" s="52" t="s">
        <v>137</v>
      </c>
      <c r="B14" s="48">
        <v>0</v>
      </c>
      <c r="C14" s="48">
        <v>0</v>
      </c>
      <c r="D14" s="48">
        <v>0</v>
      </c>
      <c r="E14" s="48">
        <v>0</v>
      </c>
      <c r="F14" s="48">
        <v>0</v>
      </c>
      <c r="G14" s="48">
        <v>0</v>
      </c>
    </row>
    <row r="15" spans="1:8" ht="16.5">
      <c r="A15" s="53" t="s">
        <v>129</v>
      </c>
      <c r="B15" s="48">
        <v>47253070752</v>
      </c>
      <c r="C15" s="48">
        <v>31333858013</v>
      </c>
      <c r="D15" s="48">
        <v>8415659694</v>
      </c>
      <c r="E15" s="48">
        <v>1224394322</v>
      </c>
      <c r="F15" s="48">
        <v>0</v>
      </c>
      <c r="G15" s="48">
        <f>SUM(B15:F15)</f>
        <v>88226982781</v>
      </c>
      <c r="H15" s="493">
        <f>+G15+CDKT!E43</f>
        <v>0</v>
      </c>
    </row>
    <row r="16" spans="1:7" ht="16.5">
      <c r="A16" s="49" t="s">
        <v>138</v>
      </c>
      <c r="B16" s="449">
        <v>954586911</v>
      </c>
      <c r="C16" s="449">
        <v>993144619</v>
      </c>
      <c r="D16" s="449">
        <v>248311636</v>
      </c>
      <c r="E16" s="449">
        <v>107454290</v>
      </c>
      <c r="F16" s="449">
        <v>0</v>
      </c>
      <c r="G16" s="449">
        <f>SUM(B16:F16)</f>
        <v>2303497456</v>
      </c>
    </row>
    <row r="17" spans="1:7" ht="16.5">
      <c r="A17" s="51" t="s">
        <v>132</v>
      </c>
      <c r="B17" s="449">
        <v>407334191</v>
      </c>
      <c r="C17" s="449">
        <v>955325375</v>
      </c>
      <c r="D17" s="449">
        <v>72428756</v>
      </c>
      <c r="E17" s="449">
        <v>8844824</v>
      </c>
      <c r="F17" s="449">
        <v>0</v>
      </c>
      <c r="G17" s="449">
        <f>SUM(B17:F17)</f>
        <v>1443933146</v>
      </c>
    </row>
    <row r="18" spans="1:7" ht="16.5">
      <c r="A18" s="47" t="s">
        <v>134</v>
      </c>
      <c r="B18" s="449">
        <v>0</v>
      </c>
      <c r="C18" s="449">
        <v>0</v>
      </c>
      <c r="D18" s="449">
        <v>0</v>
      </c>
      <c r="E18" s="449">
        <v>0</v>
      </c>
      <c r="F18" s="449">
        <v>0</v>
      </c>
      <c r="G18" s="449">
        <v>0</v>
      </c>
    </row>
    <row r="19" spans="1:7" ht="16.5">
      <c r="A19" s="51" t="s">
        <v>135</v>
      </c>
      <c r="B19" s="449">
        <v>0</v>
      </c>
      <c r="C19" s="449">
        <v>0</v>
      </c>
      <c r="D19" s="449">
        <v>0</v>
      </c>
      <c r="E19" s="449">
        <v>0</v>
      </c>
      <c r="F19" s="449">
        <v>0</v>
      </c>
      <c r="G19" s="449">
        <v>0</v>
      </c>
    </row>
    <row r="20" spans="1:7" ht="16.5">
      <c r="A20" s="47" t="s">
        <v>136</v>
      </c>
      <c r="B20" s="48">
        <f>+B15+B16+B17</f>
        <v>48614991854</v>
      </c>
      <c r="C20" s="48">
        <f>+C15+C16+C17</f>
        <v>33282328007</v>
      </c>
      <c r="D20" s="48">
        <f>+D15+D16+D17</f>
        <v>8736400086</v>
      </c>
      <c r="E20" s="48">
        <f>+E15+E16+E17</f>
        <v>1340693436</v>
      </c>
      <c r="F20" s="48">
        <f>+F15+F16</f>
        <v>0</v>
      </c>
      <c r="G20" s="48">
        <f>+G15+G16+G17</f>
        <v>91974413383</v>
      </c>
    </row>
    <row r="21" spans="1:7" ht="16.5">
      <c r="A21" s="52" t="s">
        <v>139</v>
      </c>
      <c r="B21" s="48">
        <v>0</v>
      </c>
      <c r="C21" s="48">
        <v>0</v>
      </c>
      <c r="D21" s="48">
        <v>0</v>
      </c>
      <c r="E21" s="48">
        <v>0</v>
      </c>
      <c r="F21" s="48">
        <v>0</v>
      </c>
      <c r="G21" s="48">
        <v>0</v>
      </c>
    </row>
    <row r="22" spans="1:8" ht="16.5">
      <c r="A22" s="49" t="s">
        <v>140</v>
      </c>
      <c r="B22" s="48">
        <f aca="true" t="shared" si="1" ref="B22:G22">+B6-B15</f>
        <v>47060914382</v>
      </c>
      <c r="C22" s="48">
        <f t="shared" si="1"/>
        <v>47243433474</v>
      </c>
      <c r="D22" s="48">
        <f t="shared" si="1"/>
        <v>3798509431</v>
      </c>
      <c r="E22" s="48">
        <f t="shared" si="1"/>
        <v>1498674690</v>
      </c>
      <c r="F22" s="48">
        <f t="shared" si="1"/>
        <v>2018859667</v>
      </c>
      <c r="G22" s="48">
        <f t="shared" si="1"/>
        <v>101620391644</v>
      </c>
      <c r="H22" s="79">
        <f>+G22-CDKT!E41</f>
        <v>0</v>
      </c>
    </row>
    <row r="23" spans="1:8" ht="16.5">
      <c r="A23" s="54" t="s">
        <v>141</v>
      </c>
      <c r="B23" s="479">
        <f aca="true" t="shared" si="2" ref="B23:G23">+B13-B20</f>
        <v>49530882302</v>
      </c>
      <c r="C23" s="479">
        <f t="shared" si="2"/>
        <v>71595550878</v>
      </c>
      <c r="D23" s="479">
        <f t="shared" si="2"/>
        <v>6044358997</v>
      </c>
      <c r="E23" s="479">
        <f t="shared" si="2"/>
        <v>1597993158</v>
      </c>
      <c r="F23" s="479">
        <f t="shared" si="2"/>
        <v>2018859667</v>
      </c>
      <c r="G23" s="479">
        <f t="shared" si="2"/>
        <v>130787645002</v>
      </c>
      <c r="H23" s="79">
        <f>+G23-CDKT!D41</f>
        <v>0</v>
      </c>
    </row>
    <row r="24" spans="2:7" ht="15.75">
      <c r="B24" s="43"/>
      <c r="C24" s="43"/>
      <c r="D24" s="43"/>
      <c r="E24" s="43"/>
      <c r="F24" s="43"/>
      <c r="G24" s="43"/>
    </row>
    <row r="25" spans="1:7" ht="31.5">
      <c r="A25" s="55" t="s">
        <v>142</v>
      </c>
      <c r="B25" s="56">
        <v>0</v>
      </c>
      <c r="C25" s="56">
        <v>0</v>
      </c>
      <c r="D25" s="56">
        <v>0</v>
      </c>
      <c r="E25" s="56">
        <v>0</v>
      </c>
      <c r="F25" s="56">
        <v>0</v>
      </c>
      <c r="G25" s="57">
        <v>0</v>
      </c>
    </row>
    <row r="26" spans="1:7" ht="31.5">
      <c r="A26" s="58" t="s">
        <v>143</v>
      </c>
      <c r="B26" s="59">
        <v>0</v>
      </c>
      <c r="C26" s="59">
        <v>0</v>
      </c>
      <c r="D26" s="59">
        <v>0</v>
      </c>
      <c r="E26" s="59">
        <v>0</v>
      </c>
      <c r="F26" s="59">
        <v>0</v>
      </c>
      <c r="G26" s="60">
        <v>0</v>
      </c>
    </row>
    <row r="27" spans="1:7" ht="15.75">
      <c r="A27" s="58" t="s">
        <v>144</v>
      </c>
      <c r="B27" s="59">
        <v>0</v>
      </c>
      <c r="C27" s="59"/>
      <c r="D27" s="59"/>
      <c r="E27" s="59"/>
      <c r="F27" s="59"/>
      <c r="G27" s="50"/>
    </row>
    <row r="28" spans="1:7" ht="31.5">
      <c r="A28" s="61" t="s">
        <v>145</v>
      </c>
      <c r="B28" s="62">
        <v>0</v>
      </c>
      <c r="C28" s="62">
        <v>0</v>
      </c>
      <c r="D28" s="62">
        <v>0</v>
      </c>
      <c r="E28" s="62">
        <v>0</v>
      </c>
      <c r="F28" s="62">
        <v>0</v>
      </c>
      <c r="G28" s="63">
        <v>0</v>
      </c>
    </row>
  </sheetData>
  <sheetProtection/>
  <mergeCells count="8">
    <mergeCell ref="F3:F4"/>
    <mergeCell ref="G3:G4"/>
    <mergeCell ref="A1:D1"/>
    <mergeCell ref="A3:A4"/>
    <mergeCell ref="B3:B4"/>
    <mergeCell ref="C3:C4"/>
    <mergeCell ref="D3:D4"/>
    <mergeCell ref="E3:E4"/>
  </mergeCells>
  <printOptions/>
  <pageMargins left="0.4" right="0.2" top="0.37" bottom="0.75" header="0.3" footer="0.3"/>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pane xSplit="1" ySplit="4" topLeftCell="C5" activePane="bottomRight" state="frozen"/>
      <selection pane="topLeft" activeCell="J21" sqref="J21"/>
      <selection pane="topRight" activeCell="J21" sqref="J21"/>
      <selection pane="bottomLeft" activeCell="J21" sqref="J21"/>
      <selection pane="bottomRight" activeCell="J21" sqref="J21"/>
    </sheetView>
  </sheetViews>
  <sheetFormatPr defaultColWidth="9.140625" defaultRowHeight="15"/>
  <cols>
    <col min="1" max="1" width="37.8515625" style="64" customWidth="1"/>
    <col min="2" max="2" width="19.8515625" style="64" customWidth="1"/>
    <col min="3" max="3" width="23.8515625" style="64" customWidth="1"/>
    <col min="4" max="4" width="20.8515625" style="64" customWidth="1"/>
    <col min="5" max="5" width="13.8515625" style="64" customWidth="1"/>
    <col min="6" max="6" width="18.57421875" style="64" customWidth="1"/>
    <col min="7" max="16384" width="9.140625" style="64" customWidth="1"/>
  </cols>
  <sheetData>
    <row r="1" spans="1:6" ht="21" customHeight="1">
      <c r="A1" s="532" t="s">
        <v>146</v>
      </c>
      <c r="B1" s="532"/>
      <c r="C1" s="532"/>
      <c r="D1" s="532"/>
      <c r="E1" s="532"/>
      <c r="F1" s="532"/>
    </row>
    <row r="2" spans="1:4" ht="16.5">
      <c r="A2" s="65"/>
      <c r="B2" s="66"/>
      <c r="C2" s="66"/>
      <c r="D2" s="66"/>
    </row>
    <row r="3" spans="1:6" ht="15.75" customHeight="1">
      <c r="A3" s="533" t="s">
        <v>121</v>
      </c>
      <c r="B3" s="533" t="s">
        <v>123</v>
      </c>
      <c r="C3" s="535" t="s">
        <v>147</v>
      </c>
      <c r="D3" s="535" t="s">
        <v>125</v>
      </c>
      <c r="E3" s="536" t="s">
        <v>126</v>
      </c>
      <c r="F3" s="536" t="s">
        <v>127</v>
      </c>
    </row>
    <row r="4" spans="1:6" ht="16.5" customHeight="1">
      <c r="A4" s="534"/>
      <c r="B4" s="534"/>
      <c r="C4" s="535"/>
      <c r="D4" s="535"/>
      <c r="E4" s="536"/>
      <c r="F4" s="536"/>
    </row>
    <row r="5" spans="1:6" ht="16.5">
      <c r="A5" s="70" t="s">
        <v>148</v>
      </c>
      <c r="B5" s="70"/>
      <c r="C5" s="70"/>
      <c r="D5" s="70"/>
      <c r="E5" s="71"/>
      <c r="F5" s="71"/>
    </row>
    <row r="6" spans="1:6" ht="16.5">
      <c r="A6" s="72" t="s">
        <v>149</v>
      </c>
      <c r="B6" s="72"/>
      <c r="C6" s="72"/>
      <c r="D6" s="72"/>
      <c r="E6" s="73"/>
      <c r="F6" s="73"/>
    </row>
    <row r="7" spans="1:6" ht="16.5">
      <c r="A7" s="72" t="s">
        <v>150</v>
      </c>
      <c r="B7" s="72"/>
      <c r="C7" s="72"/>
      <c r="D7" s="72"/>
      <c r="E7" s="73"/>
      <c r="F7" s="73"/>
    </row>
    <row r="8" spans="1:6" ht="16.5">
      <c r="A8" s="72" t="s">
        <v>151</v>
      </c>
      <c r="B8" s="72"/>
      <c r="C8" s="72"/>
      <c r="D8" s="72"/>
      <c r="E8" s="73"/>
      <c r="F8" s="73"/>
    </row>
    <row r="9" spans="1:6" ht="16.5">
      <c r="A9" s="72" t="s">
        <v>152</v>
      </c>
      <c r="B9" s="72"/>
      <c r="C9" s="72"/>
      <c r="D9" s="72"/>
      <c r="E9" s="73"/>
      <c r="F9" s="73"/>
    </row>
    <row r="10" spans="1:6" ht="16.5">
      <c r="A10" s="72" t="s">
        <v>153</v>
      </c>
      <c r="B10" s="72"/>
      <c r="C10" s="72"/>
      <c r="D10" s="72"/>
      <c r="E10" s="73"/>
      <c r="F10" s="73"/>
    </row>
    <row r="11" spans="1:6" ht="16.5">
      <c r="A11" s="74" t="s">
        <v>154</v>
      </c>
      <c r="B11" s="74"/>
      <c r="C11" s="74"/>
      <c r="D11" s="74"/>
      <c r="E11" s="75"/>
      <c r="F11" s="75"/>
    </row>
    <row r="12" spans="1:6" ht="16.5">
      <c r="A12" s="72" t="s">
        <v>149</v>
      </c>
      <c r="B12" s="72"/>
      <c r="C12" s="72"/>
      <c r="D12" s="72"/>
      <c r="E12" s="73"/>
      <c r="F12" s="73"/>
    </row>
    <row r="13" spans="1:6" ht="16.5">
      <c r="A13" s="72" t="s">
        <v>155</v>
      </c>
      <c r="B13" s="72"/>
      <c r="C13" s="72"/>
      <c r="D13" s="72"/>
      <c r="E13" s="73"/>
      <c r="F13" s="73"/>
    </row>
    <row r="14" spans="1:6" ht="16.5">
      <c r="A14" s="72" t="s">
        <v>156</v>
      </c>
      <c r="B14" s="72"/>
      <c r="C14" s="72"/>
      <c r="D14" s="72"/>
      <c r="E14" s="73"/>
      <c r="F14" s="73"/>
    </row>
    <row r="15" spans="1:6" ht="16.5">
      <c r="A15" s="72" t="s">
        <v>157</v>
      </c>
      <c r="B15" s="72"/>
      <c r="C15" s="72"/>
      <c r="D15" s="72"/>
      <c r="E15" s="73"/>
      <c r="F15" s="73"/>
    </row>
    <row r="16" spans="1:6" ht="16.5">
      <c r="A16" s="72" t="s">
        <v>153</v>
      </c>
      <c r="B16" s="72"/>
      <c r="C16" s="72"/>
      <c r="D16" s="72"/>
      <c r="E16" s="73"/>
      <c r="F16" s="73"/>
    </row>
    <row r="17" spans="1:6" ht="16.5">
      <c r="A17" s="74" t="s">
        <v>158</v>
      </c>
      <c r="B17" s="74"/>
      <c r="C17" s="74"/>
      <c r="D17" s="74"/>
      <c r="E17" s="75"/>
      <c r="F17" s="75"/>
    </row>
    <row r="18" spans="1:6" ht="16.5">
      <c r="A18" s="72" t="s">
        <v>159</v>
      </c>
      <c r="B18" s="72"/>
      <c r="C18" s="72"/>
      <c r="D18" s="72"/>
      <c r="E18" s="73"/>
      <c r="F18" s="73"/>
    </row>
    <row r="19" spans="1:6" ht="16.5">
      <c r="A19" s="76" t="s">
        <v>160</v>
      </c>
      <c r="B19" s="76"/>
      <c r="C19" s="76"/>
      <c r="D19" s="76"/>
      <c r="E19" s="77"/>
      <c r="F19" s="77"/>
    </row>
    <row r="21" spans="1:4" ht="16.5">
      <c r="A21" s="531" t="s">
        <v>161</v>
      </c>
      <c r="B21" s="531"/>
      <c r="C21" s="531"/>
      <c r="D21" s="531"/>
    </row>
    <row r="22" spans="1:3" ht="16.5">
      <c r="A22" s="531" t="s">
        <v>162</v>
      </c>
      <c r="B22" s="531"/>
      <c r="C22" s="531"/>
    </row>
    <row r="23" spans="1:3" ht="16.5">
      <c r="A23" s="531" t="s">
        <v>163</v>
      </c>
      <c r="B23" s="531"/>
      <c r="C23" s="531"/>
    </row>
  </sheetData>
  <sheetProtection/>
  <mergeCells count="10">
    <mergeCell ref="A21:D21"/>
    <mergeCell ref="A22:C22"/>
    <mergeCell ref="A23:C23"/>
    <mergeCell ref="A1:F1"/>
    <mergeCell ref="A3:A4"/>
    <mergeCell ref="B3:B4"/>
    <mergeCell ref="C3:C4"/>
    <mergeCell ref="D3:D4"/>
    <mergeCell ref="E3:E4"/>
    <mergeCell ref="F3:F4"/>
  </mergeCells>
  <printOptions horizontalCentered="1"/>
  <pageMargins left="0.3" right="0.17" top="0.65" bottom="0.25" header="0.67" footer="0.34"/>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H23"/>
  <sheetViews>
    <sheetView showZeros="0" zoomScalePageLayoutView="0" workbookViewId="0" topLeftCell="B1">
      <selection activeCell="H20" sqref="H20"/>
    </sheetView>
  </sheetViews>
  <sheetFormatPr defaultColWidth="9.140625" defaultRowHeight="15"/>
  <cols>
    <col min="1" max="1" width="40.421875" style="0" customWidth="1"/>
    <col min="2" max="2" width="18.7109375" style="0" bestFit="1" customWidth="1"/>
    <col min="3" max="3" width="16.7109375" style="0" customWidth="1"/>
    <col min="4" max="4" width="15.7109375" style="0" customWidth="1"/>
    <col min="5" max="5" width="16.57421875" style="0" customWidth="1"/>
    <col min="6" max="6" width="17.00390625" style="0" customWidth="1"/>
    <col min="7" max="7" width="17.7109375" style="0" customWidth="1"/>
    <col min="8" max="8" width="11.421875" style="0" bestFit="1" customWidth="1"/>
  </cols>
  <sheetData>
    <row r="1" spans="1:7" ht="16.5">
      <c r="A1" s="524" t="s">
        <v>164</v>
      </c>
      <c r="B1" s="524"/>
      <c r="C1" s="78"/>
      <c r="D1" s="78"/>
      <c r="E1" s="79"/>
      <c r="F1" s="79"/>
      <c r="G1" s="79"/>
    </row>
    <row r="2" spans="1:7" ht="16.5">
      <c r="A2" s="15"/>
      <c r="B2" s="78"/>
      <c r="C2" s="78"/>
      <c r="D2" s="78"/>
      <c r="E2" s="79"/>
      <c r="F2" s="79"/>
      <c r="G2" s="79"/>
    </row>
    <row r="3" spans="1:7" ht="15">
      <c r="A3" s="540" t="s">
        <v>121</v>
      </c>
      <c r="B3" s="537" t="s">
        <v>165</v>
      </c>
      <c r="C3" s="537" t="s">
        <v>166</v>
      </c>
      <c r="D3" s="537" t="s">
        <v>167</v>
      </c>
      <c r="E3" s="537" t="s">
        <v>168</v>
      </c>
      <c r="F3" s="537" t="s">
        <v>169</v>
      </c>
      <c r="G3" s="539" t="s">
        <v>127</v>
      </c>
    </row>
    <row r="4" spans="1:7" ht="21.75" customHeight="1">
      <c r="A4" s="541"/>
      <c r="B4" s="537"/>
      <c r="C4" s="538"/>
      <c r="D4" s="538"/>
      <c r="E4" s="538"/>
      <c r="F4" s="538"/>
      <c r="G4" s="539"/>
    </row>
    <row r="5" spans="1:7" ht="16.5">
      <c r="A5" s="81" t="s">
        <v>170</v>
      </c>
      <c r="B5" s="82"/>
      <c r="C5" s="82"/>
      <c r="D5" s="82"/>
      <c r="E5" s="83"/>
      <c r="F5" s="83"/>
      <c r="G5" s="83"/>
    </row>
    <row r="6" spans="1:8" ht="16.5">
      <c r="A6" s="84" t="s">
        <v>129</v>
      </c>
      <c r="B6" s="85">
        <v>102646941381</v>
      </c>
      <c r="C6" s="85">
        <v>0</v>
      </c>
      <c r="D6" s="85">
        <v>0</v>
      </c>
      <c r="E6" s="85">
        <v>480825832</v>
      </c>
      <c r="F6" s="85">
        <v>132006888</v>
      </c>
      <c r="G6" s="86">
        <v>103259774101</v>
      </c>
      <c r="H6" s="79">
        <f>+G6-CDKT!E48</f>
        <v>0</v>
      </c>
    </row>
    <row r="7" spans="1:7" ht="16.5">
      <c r="A7" s="87" t="s">
        <v>130</v>
      </c>
      <c r="B7" s="88">
        <v>0</v>
      </c>
      <c r="C7" s="88">
        <v>0</v>
      </c>
      <c r="D7" s="88">
        <v>0</v>
      </c>
      <c r="E7" s="88">
        <v>27077600</v>
      </c>
      <c r="F7" s="88">
        <v>0</v>
      </c>
      <c r="G7" s="89">
        <v>27077600</v>
      </c>
    </row>
    <row r="8" spans="1:7" ht="16.5">
      <c r="A8" s="90" t="s">
        <v>171</v>
      </c>
      <c r="B8" s="88">
        <v>0</v>
      </c>
      <c r="C8" s="88">
        <v>0</v>
      </c>
      <c r="D8" s="88">
        <v>0</v>
      </c>
      <c r="E8" s="88">
        <v>0</v>
      </c>
      <c r="F8" s="88">
        <v>0</v>
      </c>
      <c r="G8" s="89">
        <v>0</v>
      </c>
    </row>
    <row r="9" spans="1:7" ht="16.5">
      <c r="A9" s="90" t="s">
        <v>172</v>
      </c>
      <c r="B9" s="88">
        <v>0</v>
      </c>
      <c r="C9" s="88">
        <v>0</v>
      </c>
      <c r="D9" s="88">
        <v>0</v>
      </c>
      <c r="E9" s="88">
        <v>0</v>
      </c>
      <c r="F9" s="88">
        <v>0</v>
      </c>
      <c r="G9" s="86">
        <v>0</v>
      </c>
    </row>
    <row r="10" spans="1:7" ht="16.5">
      <c r="A10" s="84" t="s">
        <v>132</v>
      </c>
      <c r="B10" s="88">
        <v>0</v>
      </c>
      <c r="C10" s="88">
        <v>0</v>
      </c>
      <c r="D10" s="88">
        <v>0</v>
      </c>
      <c r="E10" s="88">
        <v>0</v>
      </c>
      <c r="F10" s="88">
        <v>0</v>
      </c>
      <c r="G10" s="89">
        <v>0</v>
      </c>
    </row>
    <row r="11" spans="1:7" ht="16.5">
      <c r="A11" s="84" t="s">
        <v>134</v>
      </c>
      <c r="B11" s="88">
        <v>0</v>
      </c>
      <c r="C11" s="88">
        <v>0</v>
      </c>
      <c r="D11" s="88">
        <v>0</v>
      </c>
      <c r="E11" s="88">
        <v>0</v>
      </c>
      <c r="F11" s="88">
        <v>0</v>
      </c>
      <c r="G11" s="89">
        <v>0</v>
      </c>
    </row>
    <row r="12" spans="1:7" ht="16.5">
      <c r="A12" s="84" t="s">
        <v>136</v>
      </c>
      <c r="B12" s="85">
        <v>102646941381</v>
      </c>
      <c r="C12" s="85">
        <v>0</v>
      </c>
      <c r="D12" s="85">
        <v>0</v>
      </c>
      <c r="E12" s="85">
        <v>507903432</v>
      </c>
      <c r="F12" s="85">
        <v>132006888</v>
      </c>
      <c r="G12" s="86">
        <v>103286851701</v>
      </c>
    </row>
    <row r="13" spans="1:7" ht="16.5">
      <c r="A13" s="91" t="s">
        <v>137</v>
      </c>
      <c r="B13" s="92"/>
      <c r="C13" s="92"/>
      <c r="D13" s="92"/>
      <c r="E13" s="93"/>
      <c r="F13" s="93"/>
      <c r="G13" s="86">
        <v>0</v>
      </c>
    </row>
    <row r="14" spans="1:7" ht="16.5">
      <c r="A14" s="84" t="s">
        <v>129</v>
      </c>
      <c r="B14" s="85">
        <v>584130353</v>
      </c>
      <c r="C14" s="85">
        <v>0</v>
      </c>
      <c r="D14" s="85">
        <v>0</v>
      </c>
      <c r="E14" s="85">
        <v>16762602</v>
      </c>
      <c r="F14" s="85">
        <v>51702695</v>
      </c>
      <c r="G14" s="86">
        <v>652595650</v>
      </c>
    </row>
    <row r="15" spans="1:7" ht="16.5">
      <c r="A15" s="87" t="s">
        <v>138</v>
      </c>
      <c r="B15" s="88">
        <v>29338806</v>
      </c>
      <c r="C15" s="88">
        <v>0</v>
      </c>
      <c r="D15" s="88">
        <v>0</v>
      </c>
      <c r="E15" s="88">
        <v>40068819</v>
      </c>
      <c r="F15" s="88">
        <v>4015209</v>
      </c>
      <c r="G15" s="86">
        <v>73422834</v>
      </c>
    </row>
    <row r="16" spans="1:7" ht="16.5">
      <c r="A16" s="84" t="s">
        <v>134</v>
      </c>
      <c r="B16" s="88">
        <v>0</v>
      </c>
      <c r="C16" s="88">
        <v>0</v>
      </c>
      <c r="D16" s="88">
        <v>0</v>
      </c>
      <c r="E16" s="88">
        <v>0</v>
      </c>
      <c r="F16" s="88">
        <v>0</v>
      </c>
      <c r="G16" s="86">
        <v>0</v>
      </c>
    </row>
    <row r="17" spans="1:7" ht="16.5">
      <c r="A17" s="84" t="s">
        <v>135</v>
      </c>
      <c r="B17" s="88">
        <v>0</v>
      </c>
      <c r="C17" s="88">
        <v>0</v>
      </c>
      <c r="D17" s="88">
        <v>0</v>
      </c>
      <c r="E17" s="88">
        <v>0</v>
      </c>
      <c r="F17" s="88">
        <v>0</v>
      </c>
      <c r="G17" s="86">
        <v>0</v>
      </c>
    </row>
    <row r="18" spans="1:7" ht="16.5">
      <c r="A18" s="84" t="s">
        <v>136</v>
      </c>
      <c r="B18" s="85">
        <v>613469159</v>
      </c>
      <c r="C18" s="85">
        <v>0</v>
      </c>
      <c r="D18" s="85">
        <v>0</v>
      </c>
      <c r="E18" s="85">
        <v>56831421</v>
      </c>
      <c r="F18" s="85">
        <v>55717904</v>
      </c>
      <c r="G18" s="86">
        <v>726018484</v>
      </c>
    </row>
    <row r="19" spans="1:7" ht="16.5">
      <c r="A19" s="94" t="s">
        <v>173</v>
      </c>
      <c r="B19" s="92"/>
      <c r="C19" s="92"/>
      <c r="D19" s="92"/>
      <c r="E19" s="93"/>
      <c r="F19" s="93"/>
      <c r="G19" s="86">
        <v>0</v>
      </c>
    </row>
    <row r="20" spans="1:8" ht="16.5">
      <c r="A20" s="87" t="s">
        <v>140</v>
      </c>
      <c r="B20" s="85">
        <v>102062811028</v>
      </c>
      <c r="C20" s="85">
        <v>0</v>
      </c>
      <c r="D20" s="85">
        <v>0</v>
      </c>
      <c r="E20" s="85">
        <v>464063230</v>
      </c>
      <c r="F20" s="85">
        <v>80304193</v>
      </c>
      <c r="G20" s="85">
        <v>102607178451</v>
      </c>
      <c r="H20" s="79">
        <f>+G20-CDKT!E47</f>
        <v>0</v>
      </c>
    </row>
    <row r="21" spans="1:8" ht="16.5">
      <c r="A21" s="95" t="s">
        <v>141</v>
      </c>
      <c r="B21" s="96">
        <v>102033472222</v>
      </c>
      <c r="C21" s="96">
        <v>0</v>
      </c>
      <c r="D21" s="96">
        <v>0</v>
      </c>
      <c r="E21" s="96">
        <v>451072011</v>
      </c>
      <c r="F21" s="96">
        <v>76288984</v>
      </c>
      <c r="G21" s="96">
        <v>102560833217</v>
      </c>
      <c r="H21" s="79">
        <f>+G21-CDKT!D47</f>
        <v>0</v>
      </c>
    </row>
    <row r="22" spans="1:7" ht="16.5">
      <c r="A22" s="15" t="s">
        <v>174</v>
      </c>
      <c r="B22" s="78"/>
      <c r="C22" s="78"/>
      <c r="D22" s="78"/>
      <c r="E22" s="79"/>
      <c r="F22" s="79"/>
      <c r="G22" s="79"/>
    </row>
    <row r="23" spans="1:7" ht="16.5">
      <c r="A23" s="97" t="s">
        <v>175</v>
      </c>
      <c r="B23" s="97"/>
      <c r="C23" s="97"/>
      <c r="D23" s="97"/>
      <c r="E23" s="79"/>
      <c r="F23" s="79"/>
      <c r="G23" s="79"/>
    </row>
  </sheetData>
  <sheetProtection/>
  <mergeCells count="8">
    <mergeCell ref="F3:F4"/>
    <mergeCell ref="G3:G4"/>
    <mergeCell ref="A1:B1"/>
    <mergeCell ref="A3:A4"/>
    <mergeCell ref="B3:B4"/>
    <mergeCell ref="C3:C4"/>
    <mergeCell ref="D3:D4"/>
    <mergeCell ref="E3:E4"/>
  </mergeCells>
  <printOptions/>
  <pageMargins left="0.2" right="0.2" top="0.75" bottom="0.75" header="0.3" footer="0.3"/>
  <pageSetup fitToHeight="1" fitToWidth="1"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
      <selection activeCell="C22" sqref="C22"/>
    </sheetView>
  </sheetViews>
  <sheetFormatPr defaultColWidth="9.140625" defaultRowHeight="15"/>
  <cols>
    <col min="1" max="1" width="48.28125" style="0" customWidth="1"/>
    <col min="2" max="3" width="19.140625" style="99" bestFit="1" customWidth="1"/>
  </cols>
  <sheetData>
    <row r="1" ht="15">
      <c r="A1" s="98"/>
    </row>
    <row r="3" spans="1:3" ht="16.5">
      <c r="A3" s="100" t="s">
        <v>176</v>
      </c>
      <c r="B3" s="101" t="s">
        <v>69</v>
      </c>
      <c r="C3" s="101" t="s">
        <v>177</v>
      </c>
    </row>
    <row r="4" spans="1:3" ht="16.5">
      <c r="A4" s="102" t="s">
        <v>178</v>
      </c>
      <c r="B4" s="103">
        <v>31996630633</v>
      </c>
      <c r="C4" s="103">
        <v>31318828430</v>
      </c>
    </row>
    <row r="5" spans="1:3" ht="16.5">
      <c r="A5" s="53" t="s">
        <v>179</v>
      </c>
      <c r="B5" s="104"/>
      <c r="C5" s="104"/>
    </row>
    <row r="6" spans="1:3" ht="16.5">
      <c r="A6" s="105" t="s">
        <v>180</v>
      </c>
      <c r="B6" s="104">
        <v>644019231</v>
      </c>
      <c r="C6" s="104">
        <v>384810935</v>
      </c>
    </row>
    <row r="7" spans="1:3" ht="16.5">
      <c r="A7" s="105" t="s">
        <v>181</v>
      </c>
      <c r="B7" s="104">
        <v>28911124223</v>
      </c>
      <c r="C7" s="104">
        <v>29241258262</v>
      </c>
    </row>
    <row r="8" spans="1:3" ht="33">
      <c r="A8" s="105" t="s">
        <v>182</v>
      </c>
      <c r="B8" s="104"/>
      <c r="C8" s="104"/>
    </row>
    <row r="9" spans="1:3" ht="33">
      <c r="A9" s="105" t="s">
        <v>183</v>
      </c>
      <c r="B9" s="104"/>
      <c r="C9" s="104"/>
    </row>
    <row r="10" spans="1:3" ht="16.5">
      <c r="A10" s="106" t="s">
        <v>184</v>
      </c>
      <c r="B10" s="107">
        <v>394010675</v>
      </c>
      <c r="C10" s="107">
        <v>220370220</v>
      </c>
    </row>
    <row r="11" spans="1:3" ht="16.5">
      <c r="A11" s="106" t="s">
        <v>185</v>
      </c>
      <c r="B11" s="107"/>
      <c r="C11" s="107">
        <v>1472389013</v>
      </c>
    </row>
    <row r="12" spans="1:3" ht="16.5">
      <c r="A12" s="105" t="s">
        <v>186</v>
      </c>
      <c r="B12" s="104">
        <v>580308160</v>
      </c>
      <c r="C12" s="104"/>
    </row>
    <row r="13" spans="1:3" ht="16.5">
      <c r="A13" s="105" t="s">
        <v>187</v>
      </c>
      <c r="B13" s="104"/>
      <c r="C13" s="104"/>
    </row>
    <row r="14" spans="1:3" ht="16.5">
      <c r="A14" s="105" t="s">
        <v>188</v>
      </c>
      <c r="B14" s="104"/>
      <c r="C14" s="104"/>
    </row>
    <row r="15" spans="1:3" ht="16.5">
      <c r="A15" s="105" t="s">
        <v>189</v>
      </c>
      <c r="B15" s="104"/>
      <c r="C15" s="104"/>
    </row>
    <row r="16" spans="1:3" ht="16.5">
      <c r="A16" s="105" t="s">
        <v>190</v>
      </c>
      <c r="B16" s="104">
        <v>471067344</v>
      </c>
      <c r="C16" s="104"/>
    </row>
    <row r="17" spans="1:3" ht="16.5">
      <c r="A17" s="105" t="s">
        <v>191</v>
      </c>
      <c r="B17" s="104"/>
      <c r="C17" s="104"/>
    </row>
    <row r="18" spans="1:3" ht="16.5">
      <c r="A18" s="105" t="s">
        <v>192</v>
      </c>
      <c r="B18" s="104"/>
      <c r="C18" s="104"/>
    </row>
    <row r="19" spans="1:3" ht="16.5">
      <c r="A19" s="105" t="s">
        <v>801</v>
      </c>
      <c r="B19" s="104">
        <v>996101000</v>
      </c>
      <c r="C19" s="104"/>
    </row>
    <row r="20" spans="1:3" ht="16.5">
      <c r="A20" s="53" t="s">
        <v>193</v>
      </c>
      <c r="B20" s="108"/>
      <c r="C20" s="108"/>
    </row>
    <row r="21" spans="1:3" ht="16.5">
      <c r="A21" s="109" t="s">
        <v>194</v>
      </c>
      <c r="B21" s="347">
        <v>31996630633</v>
      </c>
      <c r="C21" s="347">
        <v>31318828430</v>
      </c>
    </row>
    <row r="22" spans="2:3" ht="15">
      <c r="B22" s="110">
        <f>+B21-CDKT!D50</f>
        <v>0</v>
      </c>
      <c r="C22" s="110">
        <f>+C21-CDKT!E50</f>
        <v>0</v>
      </c>
    </row>
    <row r="24" ht="15">
      <c r="A24" t="s">
        <v>154</v>
      </c>
    </row>
  </sheetData>
  <sheetProtection/>
  <printOptions/>
  <pageMargins left="0.7" right="0.7" top="0.75" bottom="0.75" header="0.3" footer="0.3"/>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hieu</dc:creator>
  <cp:keywords/>
  <dc:description/>
  <cp:lastModifiedBy>HOA</cp:lastModifiedBy>
  <cp:lastPrinted>2008-05-29T03:58:50Z</cp:lastPrinted>
  <dcterms:created xsi:type="dcterms:W3CDTF">2007-10-24T07:21:05Z</dcterms:created>
  <dcterms:modified xsi:type="dcterms:W3CDTF">2008-05-29T03:58:55Z</dcterms:modified>
  <cp:category/>
  <cp:version/>
  <cp:contentType/>
  <cp:contentStatus/>
</cp:coreProperties>
</file>